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사용법" sheetId="1" state="visible" r:id="rId1"/>
    <sheet name="원장입력" sheetId="2" state="visible" r:id="rId2"/>
    <sheet name="수정사항" sheetId="3" state="visible" r:id="rId3"/>
    <sheet name="코드매핑" sheetId="4" state="visible" r:id="rId4"/>
    <sheet name="계정분류" sheetId="5" state="visible" r:id="rId5"/>
    <sheet name="결산명세서" sheetId="6" state="visible" r:id="rId6"/>
    <sheet name="잔액검증" sheetId="7" state="visible" r:id="rId7"/>
    <sheet name="결산조정" sheetId="8" state="visible" r:id="rId8"/>
    <sheet name="명세서인쇄" sheetId="9" state="visible" r:id="rId9"/>
  </sheets>
  <definedNames>
    <definedName name="_xlnm.Print_Area" localSheetId="8">'명세서인쇄'!$A$4:$E$423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-"/>
  </numFmts>
  <fonts count="16">
    <font>
      <name val="Calibri"/>
      <family val="2"/>
      <color theme="1"/>
      <sz val="11"/>
      <scheme val="minor"/>
    </font>
    <font>
      <name val="맑은 고딕"/>
      <b val="1"/>
      <sz val="15"/>
    </font>
    <font>
      <name val="맑은 고딕"/>
      <color rgb="00808080"/>
      <sz val="9"/>
    </font>
    <font>
      <name val="맑은 고딕"/>
      <b val="1"/>
      <sz val="12"/>
    </font>
    <font>
      <name val="맑은 고딕"/>
      <b val="1"/>
      <sz val="11"/>
    </font>
    <font>
      <name val="맑은 고딕"/>
      <sz val="10"/>
    </font>
    <font>
      <name val="맑은 고딕"/>
      <b val="1"/>
      <sz val="9"/>
    </font>
    <font>
      <name val="맑은 고딕"/>
      <sz val="9"/>
    </font>
    <font>
      <name val="맑은 고딕"/>
      <b val="1"/>
      <sz val="14"/>
    </font>
    <font>
      <name val="맑은 고딕"/>
      <color rgb="000000FF"/>
      <sz val="9"/>
    </font>
    <font>
      <name val="맑은 고딕"/>
      <color rgb="000000FF"/>
      <sz val="11"/>
    </font>
    <font>
      <name val="맑은 고딕"/>
      <color rgb="00C00000"/>
      <sz val="11"/>
    </font>
    <font>
      <name val="맑은 고딕"/>
      <color rgb="00008000"/>
      <sz val="11"/>
    </font>
    <font>
      <name val="맑은 고딕"/>
      <color rgb="00808080"/>
      <sz val="8"/>
    </font>
    <font>
      <name val="맑은 고딕"/>
      <b val="1"/>
      <sz val="13"/>
    </font>
    <font>
      <name val="맑은 고딕"/>
      <color theme="1"/>
      <sz val="11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D9E2F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vertical="center" wrapText="1"/>
    </xf>
    <xf numFmtId="0" fontId="4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5" fillId="2" borderId="1" applyAlignment="1" pivotButton="0" quotePrefix="0" xfId="0">
      <alignment horizontal="center" vertical="center"/>
    </xf>
    <xf numFmtId="0" fontId="5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15" fillId="0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10" fillId="2" borderId="1" pivotButton="0" quotePrefix="0" xfId="0"/>
    <xf numFmtId="164" fontId="10" fillId="2" borderId="1" pivotButton="0" quotePrefix="0" xfId="0"/>
    <xf numFmtId="0" fontId="2" fillId="0" borderId="1" pivotButton="0" quotePrefix="0" xfId="0"/>
    <xf numFmtId="0" fontId="0" fillId="2" borderId="1" pivotButton="0" quotePrefix="0" xfId="0"/>
    <xf numFmtId="164" fontId="0" fillId="2" borderId="1" pivotButton="0" quotePrefix="0" xfId="0"/>
    <xf numFmtId="0" fontId="15" fillId="0" borderId="1" pivotButton="0" quotePrefix="0" xfId="0"/>
    <xf numFmtId="0" fontId="11" fillId="0" borderId="1" pivotButton="0" quotePrefix="0" xfId="0"/>
    <xf numFmtId="164" fontId="15" fillId="0" borderId="1" pivotButton="0" quotePrefix="0" xfId="0"/>
    <xf numFmtId="0" fontId="0" fillId="0" borderId="1" pivotButton="0" quotePrefix="0" xfId="0"/>
    <xf numFmtId="164" fontId="12" fillId="0" borderId="1" pivotButton="0" quotePrefix="0" xfId="0"/>
    <xf numFmtId="0" fontId="4" fillId="0" borderId="1" pivotButton="0" quotePrefix="0" xfId="0"/>
    <xf numFmtId="0" fontId="14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1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472C4"/>
    <outlinePr summaryBelow="1" summaryRight="1"/>
    <pageSetUpPr/>
  </sheetPr>
  <dimension ref="A1:E42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6" customWidth="1" min="2" max="2"/>
    <col width="42" customWidth="1" min="3" max="3"/>
    <col width="46" customWidth="1" min="4" max="4"/>
    <col width="46" customWidth="1" min="5" max="5"/>
  </cols>
  <sheetData>
    <row r="1">
      <c r="A1" s="1" t="inlineStr">
        <is>
          <t>월말 결산 양식 — 사용 안내</t>
        </is>
      </c>
    </row>
    <row r="2">
      <c r="A2" s="2" t="inlineStr">
        <is>
          <t>처음이라면 아래 순서도 ①→⑤를 그대로 따라가세요. 각 시트 상단에도 같은 사용법(✍ 직접 입력 / ⚙ 자동 계산)이 적혀 있습니다.</t>
        </is>
      </c>
    </row>
    <row r="3"/>
    <row r="4">
      <c r="A4" s="3" t="inlineStr">
        <is>
          <t>■ 작업 순서도</t>
        </is>
      </c>
    </row>
    <row r="5" ht="26" customHeight="1">
      <c r="B5" s="4" t="inlineStr">
        <is>
          <t>① 원장입력</t>
        </is>
      </c>
      <c r="C5" s="5" t="inlineStr">
        <is>
          <t>회계 프로그램의 원장을 5행부터 붙여넣기</t>
        </is>
      </c>
    </row>
    <row r="6">
      <c r="B6" s="6" t="inlineStr">
        <is>
          <t>▼</t>
        </is>
      </c>
    </row>
    <row r="7" ht="26" customHeight="1">
      <c r="B7" s="7" t="inlineStr">
        <is>
          <t>② 수정사항</t>
        </is>
      </c>
      <c r="C7" s="5" t="inlineStr">
        <is>
          <t>자동으로 뜬 문제 행 확인 → 원장·코드매핑에서 수정</t>
        </is>
      </c>
      <c r="D7" s="8" t="inlineStr">
        <is>
          <t>◀ 보조 · 코드매핑 — 코드만 있어 '미확인'이 뜨면 코드↔이름 한 줄 추가</t>
        </is>
      </c>
    </row>
    <row r="8">
      <c r="B8" s="6" t="inlineStr">
        <is>
          <t>▼</t>
        </is>
      </c>
    </row>
    <row r="9" ht="26" customHeight="1">
      <c r="B9" s="7" t="inlineStr">
        <is>
          <t>결산명세서</t>
        </is>
      </c>
      <c r="C9" s="5" t="inlineStr">
        <is>
          <t>(자동) 계정별 차변·대변·조정·잔액 집계 — 손댈 것 없음</t>
        </is>
      </c>
      <c r="D9" s="8" t="inlineStr">
        <is>
          <t>◀ 보조 · 계정분류 — '미분류'가 뜨면 계정과 구분(자산/부채 등) 한 줄 추가</t>
        </is>
      </c>
    </row>
    <row r="10">
      <c r="B10" s="6" t="inlineStr">
        <is>
          <t>▼</t>
        </is>
      </c>
    </row>
    <row r="11" ht="26" customHeight="1">
      <c r="B11" s="4" t="inlineStr">
        <is>
          <t>③ 잔액검증</t>
        </is>
      </c>
      <c r="C11" s="5" t="inlineStr">
        <is>
          <t>합잔·재무상태표 잔액 입력 → 3자 대사 자동 판정</t>
        </is>
      </c>
    </row>
    <row r="12">
      <c r="B12" s="6" t="inlineStr">
        <is>
          <t>▼</t>
        </is>
      </c>
      <c r="C12" s="2" t="inlineStr">
        <is>
          <t>└ '✖ 확인 필요' 계정이 있을 때만 ④로</t>
        </is>
      </c>
    </row>
    <row r="13" ht="26" customHeight="1">
      <c r="B13" s="4" t="inlineStr">
        <is>
          <t>④ 결산조정</t>
        </is>
      </c>
      <c r="C13" s="5" t="inlineStr">
        <is>
          <t>조정 전표 입력 → 즉시 재판정 (모두 ✔가 될 때까지)</t>
        </is>
      </c>
    </row>
    <row r="14">
      <c r="B14" s="6" t="inlineStr">
        <is>
          <t>▼</t>
        </is>
      </c>
    </row>
    <row r="15" ht="26" customHeight="1">
      <c r="B15" s="7" t="inlineStr">
        <is>
          <t>⑤ 명세서인쇄</t>
        </is>
      </c>
      <c r="C15" s="5" t="inlineStr">
        <is>
          <t>Ctrl+P — 계정당 1페이지로 인쇄</t>
        </is>
      </c>
    </row>
    <row r="16"/>
    <row r="17">
      <c r="A17" s="3" t="inlineStr">
        <is>
          <t>■ 시트 안내 (탭 순서대로)</t>
        </is>
      </c>
    </row>
    <row r="18">
      <c r="A18" s="9" t="inlineStr">
        <is>
          <t>순서</t>
        </is>
      </c>
      <c r="B18" s="9" t="inlineStr">
        <is>
          <t>시트</t>
        </is>
      </c>
      <c r="C18" s="9" t="inlineStr">
        <is>
          <t>역할</t>
        </is>
      </c>
      <c r="D18" s="9" t="inlineStr">
        <is>
          <t>✍ 직접 입력</t>
        </is>
      </c>
      <c r="E18" s="9" t="inlineStr">
        <is>
          <t>⚙ 자동 처리</t>
        </is>
      </c>
    </row>
    <row r="19" ht="34" customHeight="1">
      <c r="A19" s="10" t="inlineStr">
        <is>
          <t>①</t>
        </is>
      </c>
      <c r="B19" s="11" t="inlineStr">
        <is>
          <t>원장입력</t>
        </is>
      </c>
      <c r="C19" s="12" t="inlineStr">
        <is>
          <t>원장 붙여넣는 곳 (여기서 시작)</t>
        </is>
      </c>
      <c r="D19" s="12" t="inlineStr">
        <is>
          <t>A~H열: 날짜/계정코드/계정과목/거래처코드/거래처명/적요/차변/대변 ('잔액' 열은 제외)</t>
        </is>
      </c>
      <c r="E19" s="12" t="inlineStr">
        <is>
          <t>I~O열(회색): 계정키·집계·문제 행 표시 — 수정 금지</t>
        </is>
      </c>
    </row>
    <row r="20" ht="34" customHeight="1">
      <c r="A20" s="10" t="inlineStr">
        <is>
          <t>②</t>
        </is>
      </c>
      <c r="B20" s="13" t="inlineStr">
        <is>
          <t>수정사항</t>
        </is>
      </c>
      <c r="C20" s="12" t="inlineStr">
        <is>
          <t>확인이 필요한 원장 행 목록</t>
        </is>
      </c>
      <c r="D20" s="12" t="inlineStr">
        <is>
          <t>없음 — 뜬 행을 [원장입력]에서 고치거나, 코드 '미확인' 건은 [코드매핑]에 추가</t>
        </is>
      </c>
      <c r="E20" s="12" t="inlineStr">
        <is>
          <t>전체 자동 — 고치면 즉시 목록에서 사라짐</t>
        </is>
      </c>
    </row>
    <row r="21" ht="34" customHeight="1">
      <c r="A21" s="10" t="inlineStr">
        <is>
          <t>보조</t>
        </is>
      </c>
      <c r="B21" s="11" t="inlineStr">
        <is>
          <t>코드매핑</t>
        </is>
      </c>
      <c r="C21" s="12" t="inlineStr">
        <is>
          <t>코드↔이름·분류 사전</t>
        </is>
      </c>
      <c r="D21" s="12" t="inlineStr">
        <is>
          <t>계정코드↔계정과목 · 거래처코드↔거래처명 (구분·원가구분 열은 선택)</t>
        </is>
      </c>
      <c r="E21" s="12" t="inlineStr">
        <is>
          <t>없음 — 추가하는 즉시 전체 반영</t>
        </is>
      </c>
    </row>
    <row r="22" ht="34" customHeight="1">
      <c r="A22" s="10" t="inlineStr">
        <is>
          <t>보조</t>
        </is>
      </c>
      <c r="B22" s="11" t="inlineStr">
        <is>
          <t>계정분류</t>
        </is>
      </c>
      <c r="C22" s="12" t="inlineStr">
        <is>
          <t>계정 구분 사전 (자산/부채/자본/수익/비용)</t>
        </is>
      </c>
      <c r="D22" s="12" t="inlineStr">
        <is>
          <t>'미분류'가 뜬 계정과 구분을 한 줄 추가</t>
        </is>
      </c>
      <c r="E22" s="12" t="inlineStr">
        <is>
          <t>없음 — 기본 계정 50여 개 내장</t>
        </is>
      </c>
    </row>
    <row r="23" ht="34" customHeight="1">
      <c r="A23" s="10" t="inlineStr">
        <is>
          <t>자동</t>
        </is>
      </c>
      <c r="B23" s="13" t="inlineStr">
        <is>
          <t>결산명세서</t>
        </is>
      </c>
      <c r="C23" s="12" t="inlineStr">
        <is>
          <t>계정별 집계표</t>
        </is>
      </c>
      <c r="D23" s="12" t="inlineStr">
        <is>
          <t>없음 (손대지 마세요)</t>
        </is>
      </c>
      <c r="E23" s="12" t="inlineStr">
        <is>
          <t>계정 자동 추출(코드 우선) · 차변·대변·조정·잔액 집계</t>
        </is>
      </c>
    </row>
    <row r="24" ht="34" customHeight="1">
      <c r="A24" s="10" t="inlineStr">
        <is>
          <t>③</t>
        </is>
      </c>
      <c r="B24" s="11" t="inlineStr">
        <is>
          <t>잔액검증</t>
        </is>
      </c>
      <c r="C24" s="12" t="inlineStr">
        <is>
          <t>3자 대사 (명세서·합잔·재무상태표)</t>
        </is>
      </c>
      <c r="D24" s="12" t="inlineStr">
        <is>
          <t>노란 두 열만: 합잔 잔액 · 재무상태표 잔액</t>
        </is>
      </c>
      <c r="E24" s="12" t="inlineStr">
        <is>
          <t>계정 목록·명세서 잔액·차이·판정 (손익계정은 대사 제외)</t>
        </is>
      </c>
    </row>
    <row r="25" ht="34" customHeight="1">
      <c r="A25" s="10" t="inlineStr">
        <is>
          <t>④</t>
        </is>
      </c>
      <c r="B25" s="11" t="inlineStr">
        <is>
          <t>결산조정</t>
        </is>
      </c>
      <c r="C25" s="12" t="inlineStr">
        <is>
          <t>불일치 계정의 조정 전표 입력</t>
        </is>
      </c>
      <c r="D25" s="12" t="inlineStr">
        <is>
          <t>계정(코드 또는 이름) / 조정 차변 / 조정 대변 / 조정 사유</t>
        </is>
      </c>
      <c r="E25" s="12" t="inlineStr">
        <is>
          <t>없음 — 입력 즉시 명세서·검증에 반영되어 재판정</t>
        </is>
      </c>
    </row>
    <row r="26" ht="34" customHeight="1">
      <c r="A26" s="10" t="inlineStr">
        <is>
          <t>⑤</t>
        </is>
      </c>
      <c r="B26" s="13" t="inlineStr">
        <is>
          <t>명세서인쇄</t>
        </is>
      </c>
      <c r="C26" s="12" t="inlineStr">
        <is>
          <t>계정별 결산 조정 명세서 인쇄</t>
        </is>
      </c>
      <c r="D26" s="12" t="inlineStr">
        <is>
          <t>없음 — Ctrl+P만 (페이지 범위를 계정 수만큼 지정)</t>
        </is>
      </c>
      <c r="E26" s="12" t="inlineStr">
        <is>
          <t>전체 자동 — 계정당 1페이지로 구성</t>
        </is>
      </c>
    </row>
    <row r="27"/>
    <row r="28">
      <c r="A28" s="3" t="inlineStr">
        <is>
          <t>■ 색 안내</t>
        </is>
      </c>
    </row>
    <row r="29">
      <c r="B29" s="14" t="inlineStr">
        <is>
          <t>노란 칸</t>
        </is>
      </c>
      <c r="C29" s="15" t="inlineStr">
        <is>
          <t>직접 입력하는 곳 — 파란 글씨는 가상 예시값이니 지우고 실제 값을 넣으세요</t>
        </is>
      </c>
    </row>
    <row r="30">
      <c r="B30" s="16" t="inlineStr">
        <is>
          <t>회색 작은 글씨</t>
        </is>
      </c>
      <c r="C30" s="15" t="inlineStr">
        <is>
          <t>자동 계산 수식 — 수정 금지</t>
        </is>
      </c>
    </row>
    <row r="31">
      <c r="B31" s="9" t="inlineStr">
        <is>
          <t>파란 머리글</t>
        </is>
      </c>
      <c r="C31" s="15" t="inlineStr">
        <is>
          <t>표 머리글</t>
        </is>
      </c>
    </row>
    <row r="32">
      <c r="B32" s="17" t="inlineStr">
        <is>
          <t>시트 탭 색</t>
        </is>
      </c>
      <c r="C32" s="15" t="inlineStr">
        <is>
          <t>노란 탭 = 직접 입력하는 시트 · 회색 탭 = 자동 시트 (화면 아래 시트 탭 색)</t>
        </is>
      </c>
    </row>
    <row r="33"/>
    <row r="34">
      <c r="A34" s="3" t="inlineStr">
        <is>
          <t>■ 자주 묻는 것</t>
        </is>
      </c>
    </row>
    <row r="35">
      <c r="A35" s="15" t="inlineStr">
        <is>
          <t>· 계정별원장과 거래처원장은 양식이 다른데? — 핵심 열(날짜/적요/차변/대변)은 같습니다. '잔액' 열만 빼고 붙여넣고,</t>
        </is>
      </c>
    </row>
    <row r="36">
      <c r="A36" s="15" t="inlineStr">
        <is>
          <t xml:space="preserve">  블록 머리에만 있는 계정명은 계정과목 열을 범위 선택 → 계정명 입력 → Ctrl+Enter 로 한 번에 채우세요.</t>
        </is>
      </c>
    </row>
    <row r="37">
      <c r="A37" s="15" t="inlineStr">
        <is>
          <t>· ⚠️ 이중 집계 주의: 같은 계정을 계정별원장과 거래처원장 양쪽에서 다 붙여넣으면 두 번 집계됩니다. 한 계정은 한 소스에서만!</t>
        </is>
      </c>
    </row>
    <row r="38">
      <c r="A38" s="15" t="inlineStr">
        <is>
          <t>· 같은 계정명이 제조·판관 양쪽에 있으면? — 코드 첫 자리로 자동 구분(5제조/6도급/7분양/8판관)되어 '복리후생비 (제)/(판)'으로 표시됩니다.</t>
        </is>
      </c>
    </row>
    <row r="39">
      <c r="A39" s="15" t="inlineStr">
        <is>
          <t xml:space="preserve">  회사 코드 체계가 다르면 [코드매핑]의 구분·원가구분 열에 코드별로 직접 지정하세요 (지정값이 자동 판별보다 우선).</t>
        </is>
      </c>
    </row>
    <row r="40">
      <c r="A40" s="15" t="inlineStr">
        <is>
          <t>· 같은 계정을 어떤 행은 코드로, 어떤 행은 이름만으로 쓰면 서로 다른 계정으로 집계됩니다. 원장 출력 형식 그대로 붙여넣으세요.</t>
        </is>
      </c>
    </row>
    <row r="41">
      <c r="A41" s="15" t="inlineStr">
        <is>
          <t>· 예시 시연 2가지(전부 가상 데이터): ① 미지급금이 50,000원 어긋나 있고 [결산조정] 한 줄로 맞춰져 있음</t>
        </is>
      </c>
    </row>
    <row r="42">
      <c r="A42" s="15" t="inlineStr">
        <is>
          <t xml:space="preserve">  ② 거래처코드 C001만 있는 행이 [수정사항]에 떠 있음 → [코드매핑]에 C001/국민카드를 추가하면 사라짐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D966"/>
    <outlinePr summaryBelow="1" summaryRight="1"/>
    <pageSetUpPr/>
  </sheetPr>
  <dimension ref="A1:O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10" customWidth="1" min="4" max="4"/>
    <col width="14" customWidth="1" min="5" max="5"/>
    <col width="30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5" customWidth="1" min="12" max="12"/>
    <col width="11" customWidth="1" min="13" max="13"/>
    <col width="34" customWidth="1" min="14" max="14"/>
    <col width="11" customWidth="1" min="15" max="15"/>
  </cols>
  <sheetData>
    <row r="1">
      <c r="A1" s="18" t="inlineStr">
        <is>
          <t>① 원장입력 — 회계 프로그램 원장 붙여넣기</t>
        </is>
      </c>
    </row>
    <row r="2">
      <c r="A2" s="19" t="inlineStr">
        <is>
          <t>✍ 직접 입력: A~H열 노란 칸에 계정별원장·거래처원장을 5행부터 붙여넣기 — 날짜/계정코드/계정과목/거래처코드/거래처명/적요/차변/대변 ('잔액' 열은 제외, 전기이월 포함)</t>
        </is>
      </c>
    </row>
    <row r="3">
      <c r="A3" s="2" t="inlineStr">
        <is>
          <t>⚙ 자동 계산: I~O열 회색 수식은 수정 금지 (계정키·집계·문제 행 표시). 200행 넘으면 I~O 수식을 아래로 끌어 채우세요. 문제 행은 [수정사항]에 자동으로 뜹니다.</t>
        </is>
      </c>
    </row>
    <row r="4">
      <c r="A4" s="9" t="inlineStr">
        <is>
          <t>날짜</t>
        </is>
      </c>
      <c r="B4" s="9" t="inlineStr">
        <is>
          <t>계정코드</t>
        </is>
      </c>
      <c r="C4" s="9" t="inlineStr">
        <is>
          <t>계정과목</t>
        </is>
      </c>
      <c r="D4" s="9" t="inlineStr">
        <is>
          <t>거래처코드</t>
        </is>
      </c>
      <c r="E4" s="9" t="inlineStr">
        <is>
          <t>거래처명</t>
        </is>
      </c>
      <c r="F4" s="9" t="inlineStr">
        <is>
          <t>적요</t>
        </is>
      </c>
      <c r="G4" s="9" t="inlineStr">
        <is>
          <t>차변</t>
        </is>
      </c>
      <c r="H4" s="9" t="inlineStr">
        <is>
          <t>대변</t>
        </is>
      </c>
      <c r="I4" s="9" t="inlineStr">
        <is>
          <t>계정키(자동)</t>
        </is>
      </c>
      <c r="J4" s="9" t="inlineStr">
        <is>
          <t>계정명(자동)</t>
        </is>
      </c>
      <c r="K4" s="9" t="inlineStr">
        <is>
          <t>거래처(자동)</t>
        </is>
      </c>
      <c r="L4" s="9" t="inlineStr">
        <is>
          <t>집계키(자동)</t>
        </is>
      </c>
      <c r="M4" s="9" t="inlineStr">
        <is>
          <t>신규계정(자동)</t>
        </is>
      </c>
      <c r="N4" s="9" t="inlineStr">
        <is>
          <t>확인(자동)</t>
        </is>
      </c>
      <c r="O4" s="9" t="inlineStr">
        <is>
          <t>확인순번(자동)</t>
        </is>
      </c>
    </row>
    <row r="5">
      <c r="A5" s="20" t="inlineStr">
        <is>
          <t>2026-09-01</t>
        </is>
      </c>
      <c r="B5" s="20" t="n"/>
      <c r="C5" s="20" t="inlineStr">
        <is>
          <t>현금</t>
        </is>
      </c>
      <c r="D5" s="20" t="n"/>
      <c r="E5" s="20" t="n"/>
      <c r="F5" s="20" t="inlineStr">
        <is>
          <t>전기이월</t>
        </is>
      </c>
      <c r="G5" s="21" t="n">
        <v>480000</v>
      </c>
      <c r="H5" s="21" t="n"/>
      <c r="I5" s="22">
        <f>IF($B5&lt;&gt;"",$B5&amp;"",IF($C5&lt;&gt;"",$C5,""))</f>
        <v/>
      </c>
      <c r="J5" s="22">
        <f>IF($C5&lt;&gt;"",$C5,IF($B5="","",IFERROR(INDEX(코드매핑!$B$5:$B$104,MATCH($B5,코드매핑!$A$5:$A$104,0)),"")))</f>
        <v/>
      </c>
      <c r="K5" s="22">
        <f>IF($E5&lt;&gt;"",$E5,IF($D5="","",IFERROR(INDEX(코드매핑!$D$5:$D$104,MATCH($D5,코드매핑!$C$5:$C$104,0)),"")))</f>
        <v/>
      </c>
      <c r="L5" s="22">
        <f>IF($I5="","",$I5&amp;"#"&amp;COUNTIF($I$5:$I5,$I5))</f>
        <v/>
      </c>
      <c r="M5" s="22">
        <f>IF($I5="","",IF(COUNTIF($I$5:$I5,$I5)=1,MAX($M$4:$M4)+1,""))</f>
        <v/>
      </c>
      <c r="N5" s="22">
        <f>IF(AND($B5="",$C5="",$G5="",$H5=""),"",IF(AND($B5="",$C5=""),"계정 정보 없음 · ","")&amp;IF(AND($B5&lt;&gt;"",$J5=""),"계정명 미확인 → 코드매핑에 계정코드 추가 · ","")&amp;IF(AND($D5&lt;&gt;"",$K5=""),"거래처명 미확인 → 코드매핑에 거래처코드 추가 · ","")&amp;IF(AND($D5="",$E5="",ISERROR(FIND("전기이월",$F5))),"거래처 정보 없음 · ",""))</f>
        <v/>
      </c>
      <c r="O5" s="22">
        <f>IF($N5="","",MAX($O$4:$O4)+1)</f>
        <v/>
      </c>
    </row>
    <row r="6">
      <c r="A6" s="20" t="inlineStr">
        <is>
          <t>2026-09-12</t>
        </is>
      </c>
      <c r="B6" s="20" t="n"/>
      <c r="C6" s="20" t="inlineStr">
        <is>
          <t>현금</t>
        </is>
      </c>
      <c r="D6" s="20" t="n"/>
      <c r="E6" s="20" t="n"/>
      <c r="F6" s="20" t="inlineStr">
        <is>
          <t>현금 매출</t>
        </is>
      </c>
      <c r="G6" s="21" t="n">
        <v>70000</v>
      </c>
      <c r="H6" s="21" t="n"/>
      <c r="I6" s="22">
        <f>IF($B6&lt;&gt;"",$B6&amp;"",IF($C6&lt;&gt;"",$C6,""))</f>
        <v/>
      </c>
      <c r="J6" s="22">
        <f>IF($C6&lt;&gt;"",$C6,IF($B6="","",IFERROR(INDEX(코드매핑!$B$5:$B$104,MATCH($B6,코드매핑!$A$5:$A$104,0)),"")))</f>
        <v/>
      </c>
      <c r="K6" s="22">
        <f>IF($E6&lt;&gt;"",$E6,IF($D6="","",IFERROR(INDEX(코드매핑!$D$5:$D$104,MATCH($D6,코드매핑!$C$5:$C$104,0)),"")))</f>
        <v/>
      </c>
      <c r="L6" s="22">
        <f>IF($I6="","",$I6&amp;"#"&amp;COUNTIF($I$5:$I6,$I6))</f>
        <v/>
      </c>
      <c r="M6" s="22">
        <f>IF($I6="","",IF(COUNTIF($I$5:$I6,$I6)=1,MAX($M$4:$M5)+1,""))</f>
        <v/>
      </c>
      <c r="N6" s="22">
        <f>IF(AND($B6="",$C6="",$G6="",$H6=""),"",IF(AND($B6="",$C6=""),"계정 정보 없음 · ","")&amp;IF(AND($B6&lt;&gt;"",$J6=""),"계정명 미확인 → 코드매핑에 계정코드 추가 · ","")&amp;IF(AND($D6&lt;&gt;"",$K6=""),"거래처명 미확인 → 코드매핑에 거래처코드 추가 · ","")&amp;IF(AND($D6="",$E6="",ISERROR(FIND("전기이월",$F6))),"거래처 정보 없음 · ",""))</f>
        <v/>
      </c>
      <c r="O6" s="22">
        <f>IF($N6="","",MAX($O$4:$O5)+1)</f>
        <v/>
      </c>
    </row>
    <row r="7">
      <c r="A7" s="20" t="inlineStr">
        <is>
          <t>2026-09-14</t>
        </is>
      </c>
      <c r="B7" s="20" t="n"/>
      <c r="C7" s="20" t="inlineStr">
        <is>
          <t>현금</t>
        </is>
      </c>
      <c r="D7" s="20" t="n"/>
      <c r="E7" s="20" t="inlineStr">
        <is>
          <t>한빛문구</t>
        </is>
      </c>
      <c r="F7" s="20" t="inlineStr">
        <is>
          <t>소모품 구입</t>
        </is>
      </c>
      <c r="G7" s="21" t="n"/>
      <c r="H7" s="21" t="n">
        <v>50000</v>
      </c>
      <c r="I7" s="22">
        <f>IF($B7&lt;&gt;"",$B7&amp;"",IF($C7&lt;&gt;"",$C7,""))</f>
        <v/>
      </c>
      <c r="J7" s="22">
        <f>IF($C7&lt;&gt;"",$C7,IF($B7="","",IFERROR(INDEX(코드매핑!$B$5:$B$104,MATCH($B7,코드매핑!$A$5:$A$104,0)),"")))</f>
        <v/>
      </c>
      <c r="K7" s="22">
        <f>IF($E7&lt;&gt;"",$E7,IF($D7="","",IFERROR(INDEX(코드매핑!$D$5:$D$104,MATCH($D7,코드매핑!$C$5:$C$104,0)),"")))</f>
        <v/>
      </c>
      <c r="L7" s="22">
        <f>IF($I7="","",$I7&amp;"#"&amp;COUNTIF($I$5:$I7,$I7))</f>
        <v/>
      </c>
      <c r="M7" s="22">
        <f>IF($I7="","",IF(COUNTIF($I$5:$I7,$I7)=1,MAX($M$4:$M6)+1,""))</f>
        <v/>
      </c>
      <c r="N7" s="22">
        <f>IF(AND($B7="",$C7="",$G7="",$H7=""),"",IF(AND($B7="",$C7=""),"계정 정보 없음 · ","")&amp;IF(AND($B7&lt;&gt;"",$J7=""),"계정명 미확인 → 코드매핑에 계정코드 추가 · ","")&amp;IF(AND($D7&lt;&gt;"",$K7=""),"거래처명 미확인 → 코드매핑에 거래처코드 추가 · ","")&amp;IF(AND($D7="",$E7="",ISERROR(FIND("전기이월",$F7))),"거래처 정보 없음 · ",""))</f>
        <v/>
      </c>
      <c r="O7" s="22">
        <f>IF($N7="","",MAX($O$4:$O6)+1)</f>
        <v/>
      </c>
    </row>
    <row r="8">
      <c r="A8" s="20" t="inlineStr">
        <is>
          <t>2026-09-01</t>
        </is>
      </c>
      <c r="B8" s="20" t="n"/>
      <c r="C8" s="20" t="inlineStr">
        <is>
          <t>보통예금</t>
        </is>
      </c>
      <c r="D8" s="20" t="n"/>
      <c r="E8" s="20" t="n"/>
      <c r="F8" s="20" t="inlineStr">
        <is>
          <t>전기이월</t>
        </is>
      </c>
      <c r="G8" s="21" t="n">
        <v>41200000</v>
      </c>
      <c r="H8" s="21" t="n"/>
      <c r="I8" s="22">
        <f>IF($B8&lt;&gt;"",$B8&amp;"",IF($C8&lt;&gt;"",$C8,""))</f>
        <v/>
      </c>
      <c r="J8" s="22">
        <f>IF($C8&lt;&gt;"",$C8,IF($B8="","",IFERROR(INDEX(코드매핑!$B$5:$B$104,MATCH($B8,코드매핑!$A$5:$A$104,0)),"")))</f>
        <v/>
      </c>
      <c r="K8" s="22">
        <f>IF($E8&lt;&gt;"",$E8,IF($D8="","",IFERROR(INDEX(코드매핑!$D$5:$D$104,MATCH($D8,코드매핑!$C$5:$C$104,0)),"")))</f>
        <v/>
      </c>
      <c r="L8" s="22">
        <f>IF($I8="","",$I8&amp;"#"&amp;COUNTIF($I$5:$I8,$I8))</f>
        <v/>
      </c>
      <c r="M8" s="22">
        <f>IF($I8="","",IF(COUNTIF($I$5:$I8,$I8)=1,MAX($M$4:$M7)+1,""))</f>
        <v/>
      </c>
      <c r="N8" s="22">
        <f>IF(AND($B8="",$C8="",$G8="",$H8=""),"",IF(AND($B8="",$C8=""),"계정 정보 없음 · ","")&amp;IF(AND($B8&lt;&gt;"",$J8=""),"계정명 미확인 → 코드매핑에 계정코드 추가 · ","")&amp;IF(AND($D8&lt;&gt;"",$K8=""),"거래처명 미확인 → 코드매핑에 거래처코드 추가 · ","")&amp;IF(AND($D8="",$E8="",ISERROR(FIND("전기이월",$F8))),"거래처 정보 없음 · ",""))</f>
        <v/>
      </c>
      <c r="O8" s="22">
        <f>IF($N8="","",MAX($O$4:$O7)+1)</f>
        <v/>
      </c>
    </row>
    <row r="9">
      <c r="A9" s="20" t="inlineStr">
        <is>
          <t>2026-09-05</t>
        </is>
      </c>
      <c r="B9" s="20" t="n"/>
      <c r="C9" s="20" t="inlineStr">
        <is>
          <t>보통예금</t>
        </is>
      </c>
      <c r="D9" s="20" t="n"/>
      <c r="E9" s="20" t="inlineStr">
        <is>
          <t>미래식품</t>
        </is>
      </c>
      <c r="F9" s="20" t="inlineStr">
        <is>
          <t>납품 대금 입금</t>
        </is>
      </c>
      <c r="G9" s="21" t="n">
        <v>5720000</v>
      </c>
      <c r="H9" s="21" t="n"/>
      <c r="I9" s="22">
        <f>IF($B9&lt;&gt;"",$B9&amp;"",IF($C9&lt;&gt;"",$C9,""))</f>
        <v/>
      </c>
      <c r="J9" s="22">
        <f>IF($C9&lt;&gt;"",$C9,IF($B9="","",IFERROR(INDEX(코드매핑!$B$5:$B$104,MATCH($B9,코드매핑!$A$5:$A$104,0)),"")))</f>
        <v/>
      </c>
      <c r="K9" s="22">
        <f>IF($E9&lt;&gt;"",$E9,IF($D9="","",IFERROR(INDEX(코드매핑!$D$5:$D$104,MATCH($D9,코드매핑!$C$5:$C$104,0)),"")))</f>
        <v/>
      </c>
      <c r="L9" s="22">
        <f>IF($I9="","",$I9&amp;"#"&amp;COUNTIF($I$5:$I9,$I9))</f>
        <v/>
      </c>
      <c r="M9" s="22">
        <f>IF($I9="","",IF(COUNTIF($I$5:$I9,$I9)=1,MAX($M$4:$M8)+1,""))</f>
        <v/>
      </c>
      <c r="N9" s="22">
        <f>IF(AND($B9="",$C9="",$G9="",$H9=""),"",IF(AND($B9="",$C9=""),"계정 정보 없음 · ","")&amp;IF(AND($B9&lt;&gt;"",$J9=""),"계정명 미확인 → 코드매핑에 계정코드 추가 · ","")&amp;IF(AND($D9&lt;&gt;"",$K9=""),"거래처명 미확인 → 코드매핑에 거래처코드 추가 · ","")&amp;IF(AND($D9="",$E9="",ISERROR(FIND("전기이월",$F9))),"거래처 정보 없음 · ",""))</f>
        <v/>
      </c>
      <c r="O9" s="22">
        <f>IF($N9="","",MAX($O$4:$O8)+1)</f>
        <v/>
      </c>
    </row>
    <row r="10">
      <c r="A10" s="20" t="inlineStr">
        <is>
          <t>2026-09-12</t>
        </is>
      </c>
      <c r="B10" s="20" t="n"/>
      <c r="C10" s="20" t="inlineStr">
        <is>
          <t>보통예금</t>
        </is>
      </c>
      <c r="D10" s="20" t="n"/>
      <c r="E10" s="20" t="inlineStr">
        <is>
          <t>스마트스토어</t>
        </is>
      </c>
      <c r="F10" s="20" t="inlineStr">
        <is>
          <t>온라인 정산 입금</t>
        </is>
      </c>
      <c r="G10" s="21" t="n">
        <v>2364000</v>
      </c>
      <c r="H10" s="21" t="n"/>
      <c r="I10" s="22">
        <f>IF($B10&lt;&gt;"",$B10&amp;"",IF($C10&lt;&gt;"",$C10,""))</f>
        <v/>
      </c>
      <c r="J10" s="22">
        <f>IF($C10&lt;&gt;"",$C10,IF($B10="","",IFERROR(INDEX(코드매핑!$B$5:$B$104,MATCH($B10,코드매핑!$A$5:$A$104,0)),"")))</f>
        <v/>
      </c>
      <c r="K10" s="22">
        <f>IF($E10&lt;&gt;"",$E10,IF($D10="","",IFERROR(INDEX(코드매핑!$D$5:$D$104,MATCH($D10,코드매핑!$C$5:$C$104,0)),"")))</f>
        <v/>
      </c>
      <c r="L10" s="22">
        <f>IF($I10="","",$I10&amp;"#"&amp;COUNTIF($I$5:$I10,$I10))</f>
        <v/>
      </c>
      <c r="M10" s="22">
        <f>IF($I10="","",IF(COUNTIF($I$5:$I10,$I10)=1,MAX($M$4:$M9)+1,""))</f>
        <v/>
      </c>
      <c r="N10" s="22">
        <f>IF(AND($B10="",$C10="",$G10="",$H10=""),"",IF(AND($B10="",$C10=""),"계정 정보 없음 · ","")&amp;IF(AND($B10&lt;&gt;"",$J10=""),"계정명 미확인 → 코드매핑에 계정코드 추가 · ","")&amp;IF(AND($D10&lt;&gt;"",$K10=""),"거래처명 미확인 → 코드매핑에 거래처코드 추가 · ","")&amp;IF(AND($D10="",$E10="",ISERROR(FIND("전기이월",$F10))),"거래처 정보 없음 · ",""))</f>
        <v/>
      </c>
      <c r="O10" s="22">
        <f>IF($N10="","",MAX($O$4:$O9)+1)</f>
        <v/>
      </c>
    </row>
    <row r="11">
      <c r="A11" s="20" t="inlineStr">
        <is>
          <t>2026-09-15</t>
        </is>
      </c>
      <c r="B11" s="20" t="n"/>
      <c r="C11" s="20" t="inlineStr">
        <is>
          <t>보통예금</t>
        </is>
      </c>
      <c r="D11" s="20" t="n"/>
      <c r="E11" s="20" t="inlineStr">
        <is>
          <t>대성포장</t>
        </is>
      </c>
      <c r="F11" s="20" t="inlineStr">
        <is>
          <t>원자재 대금 지급</t>
        </is>
      </c>
      <c r="G11" s="21" t="n"/>
      <c r="H11" s="21" t="n">
        <v>1034000</v>
      </c>
      <c r="I11" s="22">
        <f>IF($B11&lt;&gt;"",$B11&amp;"",IF($C11&lt;&gt;"",$C11,""))</f>
        <v/>
      </c>
      <c r="J11" s="22">
        <f>IF($C11&lt;&gt;"",$C11,IF($B11="","",IFERROR(INDEX(코드매핑!$B$5:$B$104,MATCH($B11,코드매핑!$A$5:$A$104,0)),"")))</f>
        <v/>
      </c>
      <c r="K11" s="22">
        <f>IF($E11&lt;&gt;"",$E11,IF($D11="","",IFERROR(INDEX(코드매핑!$D$5:$D$104,MATCH($D11,코드매핑!$C$5:$C$104,0)),"")))</f>
        <v/>
      </c>
      <c r="L11" s="22">
        <f>IF($I11="","",$I11&amp;"#"&amp;COUNTIF($I$5:$I11,$I11))</f>
        <v/>
      </c>
      <c r="M11" s="22">
        <f>IF($I11="","",IF(COUNTIF($I$5:$I11,$I11)=1,MAX($M$4:$M10)+1,""))</f>
        <v/>
      </c>
      <c r="N11" s="22">
        <f>IF(AND($B11="",$C11="",$G11="",$H11=""),"",IF(AND($B11="",$C11=""),"계정 정보 없음 · ","")&amp;IF(AND($B11&lt;&gt;"",$J11=""),"계정명 미확인 → 코드매핑에 계정코드 추가 · ","")&amp;IF(AND($D11&lt;&gt;"",$K11=""),"거래처명 미확인 → 코드매핑에 거래처코드 추가 · ","")&amp;IF(AND($D11="",$E11="",ISERROR(FIND("전기이월",$F11))),"거래처 정보 없음 · ",""))</f>
        <v/>
      </c>
      <c r="O11" s="22">
        <f>IF($N11="","",MAX($O$4:$O10)+1)</f>
        <v/>
      </c>
    </row>
    <row r="12">
      <c r="A12" s="20" t="inlineStr">
        <is>
          <t>2026-09-01</t>
        </is>
      </c>
      <c r="B12" s="20" t="n"/>
      <c r="C12" s="20" t="inlineStr">
        <is>
          <t>외상매출금</t>
        </is>
      </c>
      <c r="D12" s="20" t="n"/>
      <c r="E12" s="20" t="n"/>
      <c r="F12" s="20" t="inlineStr">
        <is>
          <t>전기이월</t>
        </is>
      </c>
      <c r="G12" s="21" t="n">
        <v>13800000</v>
      </c>
      <c r="H12" s="21" t="n"/>
      <c r="I12" s="22">
        <f>IF($B12&lt;&gt;"",$B12&amp;"",IF($C12&lt;&gt;"",$C12,""))</f>
        <v/>
      </c>
      <c r="J12" s="22">
        <f>IF($C12&lt;&gt;"",$C12,IF($B12="","",IFERROR(INDEX(코드매핑!$B$5:$B$104,MATCH($B12,코드매핑!$A$5:$A$104,0)),"")))</f>
        <v/>
      </c>
      <c r="K12" s="22">
        <f>IF($E12&lt;&gt;"",$E12,IF($D12="","",IFERROR(INDEX(코드매핑!$D$5:$D$104,MATCH($D12,코드매핑!$C$5:$C$104,0)),"")))</f>
        <v/>
      </c>
      <c r="L12" s="22">
        <f>IF($I12="","",$I12&amp;"#"&amp;COUNTIF($I$5:$I12,$I12))</f>
        <v/>
      </c>
      <c r="M12" s="22">
        <f>IF($I12="","",IF(COUNTIF($I$5:$I12,$I12)=1,MAX($M$4:$M11)+1,""))</f>
        <v/>
      </c>
      <c r="N12" s="22">
        <f>IF(AND($B12="",$C12="",$G12="",$H12=""),"",IF(AND($B12="",$C12=""),"계정 정보 없음 · ","")&amp;IF(AND($B12&lt;&gt;"",$J12=""),"계정명 미확인 → 코드매핑에 계정코드 추가 · ","")&amp;IF(AND($D12&lt;&gt;"",$K12=""),"거래처명 미확인 → 코드매핑에 거래처코드 추가 · ","")&amp;IF(AND($D12="",$E12="",ISERROR(FIND("전기이월",$F12))),"거래처 정보 없음 · ",""))</f>
        <v/>
      </c>
      <c r="O12" s="22">
        <f>IF($N12="","",MAX($O$4:$O11)+1)</f>
        <v/>
      </c>
    </row>
    <row r="13">
      <c r="A13" s="20" t="inlineStr">
        <is>
          <t>2026-09-08</t>
        </is>
      </c>
      <c r="B13" s="20" t="n"/>
      <c r="C13" s="20" t="inlineStr">
        <is>
          <t>외상매출금</t>
        </is>
      </c>
      <c r="D13" s="20" t="n"/>
      <c r="E13" s="20" t="inlineStr">
        <is>
          <t>미래식품</t>
        </is>
      </c>
      <c r="F13" s="20" t="inlineStr">
        <is>
          <t>9월 납품 매출</t>
        </is>
      </c>
      <c r="G13" s="21" t="n">
        <v>4220000</v>
      </c>
      <c r="H13" s="21" t="n"/>
      <c r="I13" s="22">
        <f>IF($B13&lt;&gt;"",$B13&amp;"",IF($C13&lt;&gt;"",$C13,""))</f>
        <v/>
      </c>
      <c r="J13" s="22">
        <f>IF($C13&lt;&gt;"",$C13,IF($B13="","",IFERROR(INDEX(코드매핑!$B$5:$B$104,MATCH($B13,코드매핑!$A$5:$A$104,0)),"")))</f>
        <v/>
      </c>
      <c r="K13" s="22">
        <f>IF($E13&lt;&gt;"",$E13,IF($D13="","",IFERROR(INDEX(코드매핑!$D$5:$D$104,MATCH($D13,코드매핑!$C$5:$C$104,0)),"")))</f>
        <v/>
      </c>
      <c r="L13" s="22">
        <f>IF($I13="","",$I13&amp;"#"&amp;COUNTIF($I$5:$I13,$I13))</f>
        <v/>
      </c>
      <c r="M13" s="22">
        <f>IF($I13="","",IF(COUNTIF($I$5:$I13,$I13)=1,MAX($M$4:$M12)+1,""))</f>
        <v/>
      </c>
      <c r="N13" s="22">
        <f>IF(AND($B13="",$C13="",$G13="",$H13=""),"",IF(AND($B13="",$C13=""),"계정 정보 없음 · ","")&amp;IF(AND($B13&lt;&gt;"",$J13=""),"계정명 미확인 → 코드매핑에 계정코드 추가 · ","")&amp;IF(AND($D13&lt;&gt;"",$K13=""),"거래처명 미확인 → 코드매핑에 거래처코드 추가 · ","")&amp;IF(AND($D13="",$E13="",ISERROR(FIND("전기이월",$F13))),"거래처 정보 없음 · ",""))</f>
        <v/>
      </c>
      <c r="O13" s="22">
        <f>IF($N13="","",MAX($O$4:$O12)+1)</f>
        <v/>
      </c>
    </row>
    <row r="14">
      <c r="A14" s="20" t="inlineStr">
        <is>
          <t>2026-09-05</t>
        </is>
      </c>
      <c r="B14" s="20" t="n"/>
      <c r="C14" s="20" t="inlineStr">
        <is>
          <t>외상매출금</t>
        </is>
      </c>
      <c r="D14" s="20" t="n"/>
      <c r="E14" s="20" t="inlineStr">
        <is>
          <t>미래식품</t>
        </is>
      </c>
      <c r="F14" s="20" t="inlineStr">
        <is>
          <t>외상대 회수</t>
        </is>
      </c>
      <c r="G14" s="21" t="n"/>
      <c r="H14" s="21" t="n">
        <v>5720000</v>
      </c>
      <c r="I14" s="22">
        <f>IF($B14&lt;&gt;"",$B14&amp;"",IF($C14&lt;&gt;"",$C14,""))</f>
        <v/>
      </c>
      <c r="J14" s="22">
        <f>IF($C14&lt;&gt;"",$C14,IF($B14="","",IFERROR(INDEX(코드매핑!$B$5:$B$104,MATCH($B14,코드매핑!$A$5:$A$104,0)),"")))</f>
        <v/>
      </c>
      <c r="K14" s="22">
        <f>IF($E14&lt;&gt;"",$E14,IF($D14="","",IFERROR(INDEX(코드매핑!$D$5:$D$104,MATCH($D14,코드매핑!$C$5:$C$104,0)),"")))</f>
        <v/>
      </c>
      <c r="L14" s="22">
        <f>IF($I14="","",$I14&amp;"#"&amp;COUNTIF($I$5:$I14,$I14))</f>
        <v/>
      </c>
      <c r="M14" s="22">
        <f>IF($I14="","",IF(COUNTIF($I$5:$I14,$I14)=1,MAX($M$4:$M13)+1,""))</f>
        <v/>
      </c>
      <c r="N14" s="22">
        <f>IF(AND($B14="",$C14="",$G14="",$H14=""),"",IF(AND($B14="",$C14=""),"계정 정보 없음 · ","")&amp;IF(AND($B14&lt;&gt;"",$J14=""),"계정명 미확인 → 코드매핑에 계정코드 추가 · ","")&amp;IF(AND($D14&lt;&gt;"",$K14=""),"거래처명 미확인 → 코드매핑에 거래처코드 추가 · ","")&amp;IF(AND($D14="",$E14="",ISERROR(FIND("전기이월",$F14))),"거래처 정보 없음 · ",""))</f>
        <v/>
      </c>
      <c r="O14" s="22">
        <f>IF($N14="","",MAX($O$4:$O13)+1)</f>
        <v/>
      </c>
    </row>
    <row r="15">
      <c r="A15" s="20" t="inlineStr">
        <is>
          <t>2026-09-01</t>
        </is>
      </c>
      <c r="B15" s="20" t="n"/>
      <c r="C15" s="20" t="inlineStr">
        <is>
          <t>미수금</t>
        </is>
      </c>
      <c r="D15" s="20" t="n"/>
      <c r="E15" s="20" t="n"/>
      <c r="F15" s="20" t="inlineStr">
        <is>
          <t>전기이월</t>
        </is>
      </c>
      <c r="G15" s="21" t="n">
        <v>900000</v>
      </c>
      <c r="H15" s="21" t="n"/>
      <c r="I15" s="22">
        <f>IF($B15&lt;&gt;"",$B15&amp;"",IF($C15&lt;&gt;"",$C15,""))</f>
        <v/>
      </c>
      <c r="J15" s="22">
        <f>IF($C15&lt;&gt;"",$C15,IF($B15="","",IFERROR(INDEX(코드매핑!$B$5:$B$104,MATCH($B15,코드매핑!$A$5:$A$104,0)),"")))</f>
        <v/>
      </c>
      <c r="K15" s="22">
        <f>IF($E15&lt;&gt;"",$E15,IF($D15="","",IFERROR(INDEX(코드매핑!$D$5:$D$104,MATCH($D15,코드매핑!$C$5:$C$104,0)),"")))</f>
        <v/>
      </c>
      <c r="L15" s="22">
        <f>IF($I15="","",$I15&amp;"#"&amp;COUNTIF($I$5:$I15,$I15))</f>
        <v/>
      </c>
      <c r="M15" s="22">
        <f>IF($I15="","",IF(COUNTIF($I$5:$I15,$I15)=1,MAX($M$4:$M14)+1,""))</f>
        <v/>
      </c>
      <c r="N15" s="22">
        <f>IF(AND($B15="",$C15="",$G15="",$H15=""),"",IF(AND($B15="",$C15=""),"계정 정보 없음 · ","")&amp;IF(AND($B15&lt;&gt;"",$J15=""),"계정명 미확인 → 코드매핑에 계정코드 추가 · ","")&amp;IF(AND($D15&lt;&gt;"",$K15=""),"거래처명 미확인 → 코드매핑에 거래처코드 추가 · ","")&amp;IF(AND($D15="",$E15="",ISERROR(FIND("전기이월",$F15))),"거래처 정보 없음 · ",""))</f>
        <v/>
      </c>
      <c r="O15" s="22">
        <f>IF($N15="","",MAX($O$4:$O14)+1)</f>
        <v/>
      </c>
    </row>
    <row r="16">
      <c r="A16" s="20" t="inlineStr">
        <is>
          <t>2026-09-09</t>
        </is>
      </c>
      <c r="B16" s="20" t="n"/>
      <c r="C16" s="20" t="inlineStr">
        <is>
          <t>미수금</t>
        </is>
      </c>
      <c r="D16" s="20" t="n"/>
      <c r="E16" s="20" t="inlineStr">
        <is>
          <t>한빛기공</t>
        </is>
      </c>
      <c r="F16" s="20" t="inlineStr">
        <is>
          <t>비품 매각 대금</t>
        </is>
      </c>
      <c r="G16" s="21" t="n">
        <v>900000</v>
      </c>
      <c r="H16" s="21" t="n"/>
      <c r="I16" s="22">
        <f>IF($B16&lt;&gt;"",$B16&amp;"",IF($C16&lt;&gt;"",$C16,""))</f>
        <v/>
      </c>
      <c r="J16" s="22">
        <f>IF($C16&lt;&gt;"",$C16,IF($B16="","",IFERROR(INDEX(코드매핑!$B$5:$B$104,MATCH($B16,코드매핑!$A$5:$A$104,0)),"")))</f>
        <v/>
      </c>
      <c r="K16" s="22">
        <f>IF($E16&lt;&gt;"",$E16,IF($D16="","",IFERROR(INDEX(코드매핑!$D$5:$D$104,MATCH($D16,코드매핑!$C$5:$C$104,0)),"")))</f>
        <v/>
      </c>
      <c r="L16" s="22">
        <f>IF($I16="","",$I16&amp;"#"&amp;COUNTIF($I$5:$I16,$I16))</f>
        <v/>
      </c>
      <c r="M16" s="22">
        <f>IF($I16="","",IF(COUNTIF($I$5:$I16,$I16)=1,MAX($M$4:$M15)+1,""))</f>
        <v/>
      </c>
      <c r="N16" s="22">
        <f>IF(AND($B16="",$C16="",$G16="",$H16=""),"",IF(AND($B16="",$C16=""),"계정 정보 없음 · ","")&amp;IF(AND($B16&lt;&gt;"",$J16=""),"계정명 미확인 → 코드매핑에 계정코드 추가 · ","")&amp;IF(AND($D16&lt;&gt;"",$K16=""),"거래처명 미확인 → 코드매핑에 거래처코드 추가 · ","")&amp;IF(AND($D16="",$E16="",ISERROR(FIND("전기이월",$F16))),"거래처 정보 없음 · ",""))</f>
        <v/>
      </c>
      <c r="O16" s="22">
        <f>IF($N16="","",MAX($O$4:$O15)+1)</f>
        <v/>
      </c>
    </row>
    <row r="17">
      <c r="A17" s="20" t="inlineStr">
        <is>
          <t>2026-09-01</t>
        </is>
      </c>
      <c r="B17" s="20" t="n"/>
      <c r="C17" s="20" t="inlineStr">
        <is>
          <t>선급금</t>
        </is>
      </c>
      <c r="D17" s="20" t="n"/>
      <c r="E17" s="20" t="n"/>
      <c r="F17" s="20" t="inlineStr">
        <is>
          <t>전기이월</t>
        </is>
      </c>
      <c r="G17" s="21" t="n">
        <v>1220000</v>
      </c>
      <c r="H17" s="21" t="n"/>
      <c r="I17" s="22">
        <f>IF($B17&lt;&gt;"",$B17&amp;"",IF($C17&lt;&gt;"",$C17,""))</f>
        <v/>
      </c>
      <c r="J17" s="22">
        <f>IF($C17&lt;&gt;"",$C17,IF($B17="","",IFERROR(INDEX(코드매핑!$B$5:$B$104,MATCH($B17,코드매핑!$A$5:$A$104,0)),"")))</f>
        <v/>
      </c>
      <c r="K17" s="22">
        <f>IF($E17&lt;&gt;"",$E17,IF($D17="","",IFERROR(INDEX(코드매핑!$D$5:$D$104,MATCH($D17,코드매핑!$C$5:$C$104,0)),"")))</f>
        <v/>
      </c>
      <c r="L17" s="22">
        <f>IF($I17="","",$I17&amp;"#"&amp;COUNTIF($I$5:$I17,$I17))</f>
        <v/>
      </c>
      <c r="M17" s="22">
        <f>IF($I17="","",IF(COUNTIF($I$5:$I17,$I17)=1,MAX($M$4:$M16)+1,""))</f>
        <v/>
      </c>
      <c r="N17" s="22">
        <f>IF(AND($B17="",$C17="",$G17="",$H17=""),"",IF(AND($B17="",$C17=""),"계정 정보 없음 · ","")&amp;IF(AND($B17&lt;&gt;"",$J17=""),"계정명 미확인 → 코드매핑에 계정코드 추가 · ","")&amp;IF(AND($D17&lt;&gt;"",$K17=""),"거래처명 미확인 → 코드매핑에 거래처코드 추가 · ","")&amp;IF(AND($D17="",$E17="",ISERROR(FIND("전기이월",$F17))),"거래처 정보 없음 · ",""))</f>
        <v/>
      </c>
      <c r="O17" s="22">
        <f>IF($N17="","",MAX($O$4:$O16)+1)</f>
        <v/>
      </c>
    </row>
    <row r="18">
      <c r="A18" s="20" t="inlineStr">
        <is>
          <t>2026-09-03</t>
        </is>
      </c>
      <c r="B18" s="20" t="n"/>
      <c r="C18" s="20" t="inlineStr">
        <is>
          <t>선급금</t>
        </is>
      </c>
      <c r="D18" s="20" t="n"/>
      <c r="E18" s="20" t="inlineStr">
        <is>
          <t>대성포장</t>
        </is>
      </c>
      <c r="F18" s="20" t="inlineStr">
        <is>
          <t>선급금 정산 대체</t>
        </is>
      </c>
      <c r="G18" s="21" t="n"/>
      <c r="H18" s="21" t="n">
        <v>520000</v>
      </c>
      <c r="I18" s="22">
        <f>IF($B18&lt;&gt;"",$B18&amp;"",IF($C18&lt;&gt;"",$C18,""))</f>
        <v/>
      </c>
      <c r="J18" s="22">
        <f>IF($C18&lt;&gt;"",$C18,IF($B18="","",IFERROR(INDEX(코드매핑!$B$5:$B$104,MATCH($B18,코드매핑!$A$5:$A$104,0)),"")))</f>
        <v/>
      </c>
      <c r="K18" s="22">
        <f>IF($E18&lt;&gt;"",$E18,IF($D18="","",IFERROR(INDEX(코드매핑!$D$5:$D$104,MATCH($D18,코드매핑!$C$5:$C$104,0)),"")))</f>
        <v/>
      </c>
      <c r="L18" s="22">
        <f>IF($I18="","",$I18&amp;"#"&amp;COUNTIF($I$5:$I18,$I18))</f>
        <v/>
      </c>
      <c r="M18" s="22">
        <f>IF($I18="","",IF(COUNTIF($I$5:$I18,$I18)=1,MAX($M$4:$M17)+1,""))</f>
        <v/>
      </c>
      <c r="N18" s="22">
        <f>IF(AND($B18="",$C18="",$G18="",$H18=""),"",IF(AND($B18="",$C18=""),"계정 정보 없음 · ","")&amp;IF(AND($B18&lt;&gt;"",$J18=""),"계정명 미확인 → 코드매핑에 계정코드 추가 · ","")&amp;IF(AND($D18&lt;&gt;"",$K18=""),"거래처명 미확인 → 코드매핑에 거래처코드 추가 · ","")&amp;IF(AND($D18="",$E18="",ISERROR(FIND("전기이월",$F18))),"거래처 정보 없음 · ",""))</f>
        <v/>
      </c>
      <c r="O18" s="22">
        <f>IF($N18="","",MAX($O$4:$O17)+1)</f>
        <v/>
      </c>
    </row>
    <row r="19">
      <c r="A19" s="20" t="inlineStr">
        <is>
          <t>2026-09-01</t>
        </is>
      </c>
      <c r="B19" s="20" t="n"/>
      <c r="C19" s="20" t="inlineStr">
        <is>
          <t>재고자산</t>
        </is>
      </c>
      <c r="D19" s="20" t="n"/>
      <c r="E19" s="20" t="n"/>
      <c r="F19" s="20" t="inlineStr">
        <is>
          <t>전기이월</t>
        </is>
      </c>
      <c r="G19" s="21" t="n">
        <v>21000000</v>
      </c>
      <c r="H19" s="21" t="n"/>
      <c r="I19" s="22">
        <f>IF($B19&lt;&gt;"",$B19&amp;"",IF($C19&lt;&gt;"",$C19,""))</f>
        <v/>
      </c>
      <c r="J19" s="22">
        <f>IF($C19&lt;&gt;"",$C19,IF($B19="","",IFERROR(INDEX(코드매핑!$B$5:$B$104,MATCH($B19,코드매핑!$A$5:$A$104,0)),"")))</f>
        <v/>
      </c>
      <c r="K19" s="22">
        <f>IF($E19&lt;&gt;"",$E19,IF($D19="","",IFERROR(INDEX(코드매핑!$D$5:$D$104,MATCH($D19,코드매핑!$C$5:$C$104,0)),"")))</f>
        <v/>
      </c>
      <c r="L19" s="22">
        <f>IF($I19="","",$I19&amp;"#"&amp;COUNTIF($I$5:$I19,$I19))</f>
        <v/>
      </c>
      <c r="M19" s="22">
        <f>IF($I19="","",IF(COUNTIF($I$5:$I19,$I19)=1,MAX($M$4:$M18)+1,""))</f>
        <v/>
      </c>
      <c r="N19" s="22">
        <f>IF(AND($B19="",$C19="",$G19="",$H19=""),"",IF(AND($B19="",$C19=""),"계정 정보 없음 · ","")&amp;IF(AND($B19&lt;&gt;"",$J19=""),"계정명 미확인 → 코드매핑에 계정코드 추가 · ","")&amp;IF(AND($D19&lt;&gt;"",$K19=""),"거래처명 미확인 → 코드매핑에 거래처코드 추가 · ","")&amp;IF(AND($D19="",$E19="",ISERROR(FIND("전기이월",$F19))),"거래처 정보 없음 · ",""))</f>
        <v/>
      </c>
      <c r="O19" s="22">
        <f>IF($N19="","",MAX($O$4:$O18)+1)</f>
        <v/>
      </c>
    </row>
    <row r="20">
      <c r="A20" s="20" t="inlineStr">
        <is>
          <t>2026-09-30</t>
        </is>
      </c>
      <c r="B20" s="20" t="n"/>
      <c r="C20" s="20" t="inlineStr">
        <is>
          <t>재고자산</t>
        </is>
      </c>
      <c r="D20" s="20" t="n"/>
      <c r="E20" s="20" t="n"/>
      <c r="F20" s="20" t="inlineStr">
        <is>
          <t>월말 재고 증가</t>
        </is>
      </c>
      <c r="G20" s="21" t="n">
        <v>2400000</v>
      </c>
      <c r="H20" s="21" t="n"/>
      <c r="I20" s="22">
        <f>IF($B20&lt;&gt;"",$B20&amp;"",IF($C20&lt;&gt;"",$C20,""))</f>
        <v/>
      </c>
      <c r="J20" s="22">
        <f>IF($C20&lt;&gt;"",$C20,IF($B20="","",IFERROR(INDEX(코드매핑!$B$5:$B$104,MATCH($B20,코드매핑!$A$5:$A$104,0)),"")))</f>
        <v/>
      </c>
      <c r="K20" s="22">
        <f>IF($E20&lt;&gt;"",$E20,IF($D20="","",IFERROR(INDEX(코드매핑!$D$5:$D$104,MATCH($D20,코드매핑!$C$5:$C$104,0)),"")))</f>
        <v/>
      </c>
      <c r="L20" s="22">
        <f>IF($I20="","",$I20&amp;"#"&amp;COUNTIF($I$5:$I20,$I20))</f>
        <v/>
      </c>
      <c r="M20" s="22">
        <f>IF($I20="","",IF(COUNTIF($I$5:$I20,$I20)=1,MAX($M$4:$M19)+1,""))</f>
        <v/>
      </c>
      <c r="N20" s="22">
        <f>IF(AND($B20="",$C20="",$G20="",$H20=""),"",IF(AND($B20="",$C20=""),"계정 정보 없음 · ","")&amp;IF(AND($B20&lt;&gt;"",$J20=""),"계정명 미확인 → 코드매핑에 계정코드 추가 · ","")&amp;IF(AND($D20&lt;&gt;"",$K20=""),"거래처명 미확인 → 코드매핑에 거래처코드 추가 · ","")&amp;IF(AND($D20="",$E20="",ISERROR(FIND("전기이월",$F20))),"거래처 정보 없음 · ",""))</f>
        <v/>
      </c>
      <c r="O20" s="22">
        <f>IF($N20="","",MAX($O$4:$O19)+1)</f>
        <v/>
      </c>
    </row>
    <row r="21">
      <c r="A21" s="20" t="inlineStr">
        <is>
          <t>2026-09-01</t>
        </is>
      </c>
      <c r="B21" s="20" t="n"/>
      <c r="C21" s="20" t="inlineStr">
        <is>
          <t>외상매입금</t>
        </is>
      </c>
      <c r="D21" s="20" t="n"/>
      <c r="E21" s="20" t="n"/>
      <c r="F21" s="20" t="inlineStr">
        <is>
          <t>전기이월</t>
        </is>
      </c>
      <c r="G21" s="21" t="n"/>
      <c r="H21" s="21" t="n">
        <v>10200000</v>
      </c>
      <c r="I21" s="22">
        <f>IF($B21&lt;&gt;"",$B21&amp;"",IF($C21&lt;&gt;"",$C21,""))</f>
        <v/>
      </c>
      <c r="J21" s="22">
        <f>IF($C21&lt;&gt;"",$C21,IF($B21="","",IFERROR(INDEX(코드매핑!$B$5:$B$104,MATCH($B21,코드매핑!$A$5:$A$104,0)),"")))</f>
        <v/>
      </c>
      <c r="K21" s="22">
        <f>IF($E21&lt;&gt;"",$E21,IF($D21="","",IFERROR(INDEX(코드매핑!$D$5:$D$104,MATCH($D21,코드매핑!$C$5:$C$104,0)),"")))</f>
        <v/>
      </c>
      <c r="L21" s="22">
        <f>IF($I21="","",$I21&amp;"#"&amp;COUNTIF($I$5:$I21,$I21))</f>
        <v/>
      </c>
      <c r="M21" s="22">
        <f>IF($I21="","",IF(COUNTIF($I$5:$I21,$I21)=1,MAX($M$4:$M20)+1,""))</f>
        <v/>
      </c>
      <c r="N21" s="22">
        <f>IF(AND($B21="",$C21="",$G21="",$H21=""),"",IF(AND($B21="",$C21=""),"계정 정보 없음 · ","")&amp;IF(AND($B21&lt;&gt;"",$J21=""),"계정명 미확인 → 코드매핑에 계정코드 추가 · ","")&amp;IF(AND($D21&lt;&gt;"",$K21=""),"거래처명 미확인 → 코드매핑에 거래처코드 추가 · ","")&amp;IF(AND($D21="",$E21="",ISERROR(FIND("전기이월",$F21))),"거래처 정보 없음 · ",""))</f>
        <v/>
      </c>
      <c r="O21" s="22">
        <f>IF($N21="","",MAX($O$4:$O20)+1)</f>
        <v/>
      </c>
    </row>
    <row r="22">
      <c r="A22" s="20" t="inlineStr">
        <is>
          <t>2026-09-07</t>
        </is>
      </c>
      <c r="B22" s="20" t="n"/>
      <c r="C22" s="20" t="inlineStr">
        <is>
          <t>외상매입금</t>
        </is>
      </c>
      <c r="D22" s="20" t="n"/>
      <c r="E22" s="20" t="inlineStr">
        <is>
          <t>대성포장</t>
        </is>
      </c>
      <c r="F22" s="20" t="inlineStr">
        <is>
          <t>9월 원자재 매입</t>
        </is>
      </c>
      <c r="G22" s="21" t="n"/>
      <c r="H22" s="21" t="n">
        <v>1880000</v>
      </c>
      <c r="I22" s="22">
        <f>IF($B22&lt;&gt;"",$B22&amp;"",IF($C22&lt;&gt;"",$C22,""))</f>
        <v/>
      </c>
      <c r="J22" s="22">
        <f>IF($C22&lt;&gt;"",$C22,IF($B22="","",IFERROR(INDEX(코드매핑!$B$5:$B$104,MATCH($B22,코드매핑!$A$5:$A$104,0)),"")))</f>
        <v/>
      </c>
      <c r="K22" s="22">
        <f>IF($E22&lt;&gt;"",$E22,IF($D22="","",IFERROR(INDEX(코드매핑!$D$5:$D$104,MATCH($D22,코드매핑!$C$5:$C$104,0)),"")))</f>
        <v/>
      </c>
      <c r="L22" s="22">
        <f>IF($I22="","",$I22&amp;"#"&amp;COUNTIF($I$5:$I22,$I22))</f>
        <v/>
      </c>
      <c r="M22" s="22">
        <f>IF($I22="","",IF(COUNTIF($I$5:$I22,$I22)=1,MAX($M$4:$M21)+1,""))</f>
        <v/>
      </c>
      <c r="N22" s="22">
        <f>IF(AND($B22="",$C22="",$G22="",$H22=""),"",IF(AND($B22="",$C22=""),"계정 정보 없음 · ","")&amp;IF(AND($B22&lt;&gt;"",$J22=""),"계정명 미확인 → 코드매핑에 계정코드 추가 · ","")&amp;IF(AND($D22&lt;&gt;"",$K22=""),"거래처명 미확인 → 코드매핑에 거래처코드 추가 · ","")&amp;IF(AND($D22="",$E22="",ISERROR(FIND("전기이월",$F22))),"거래처 정보 없음 · ",""))</f>
        <v/>
      </c>
      <c r="O22" s="22">
        <f>IF($N22="","",MAX($O$4:$O21)+1)</f>
        <v/>
      </c>
    </row>
    <row r="23">
      <c r="A23" s="20" t="inlineStr">
        <is>
          <t>2026-09-15</t>
        </is>
      </c>
      <c r="B23" s="20" t="n"/>
      <c r="C23" s="20" t="inlineStr">
        <is>
          <t>외상매입금</t>
        </is>
      </c>
      <c r="D23" s="20" t="n"/>
      <c r="E23" s="20" t="inlineStr">
        <is>
          <t>대성포장</t>
        </is>
      </c>
      <c r="F23" s="20" t="inlineStr">
        <is>
          <t>외상대 지급</t>
        </is>
      </c>
      <c r="G23" s="21" t="n">
        <v>3180000</v>
      </c>
      <c r="H23" s="21" t="n"/>
      <c r="I23" s="22">
        <f>IF($B23&lt;&gt;"",$B23&amp;"",IF($C23&lt;&gt;"",$C23,""))</f>
        <v/>
      </c>
      <c r="J23" s="22">
        <f>IF($C23&lt;&gt;"",$C23,IF($B23="","",IFERROR(INDEX(코드매핑!$B$5:$B$104,MATCH($B23,코드매핑!$A$5:$A$104,0)),"")))</f>
        <v/>
      </c>
      <c r="K23" s="22">
        <f>IF($E23&lt;&gt;"",$E23,IF($D23="","",IFERROR(INDEX(코드매핑!$D$5:$D$104,MATCH($D23,코드매핑!$C$5:$C$104,0)),"")))</f>
        <v/>
      </c>
      <c r="L23" s="22">
        <f>IF($I23="","",$I23&amp;"#"&amp;COUNTIF($I$5:$I23,$I23))</f>
        <v/>
      </c>
      <c r="M23" s="22">
        <f>IF($I23="","",IF(COUNTIF($I$5:$I23,$I23)=1,MAX($M$4:$M22)+1,""))</f>
        <v/>
      </c>
      <c r="N23" s="22">
        <f>IF(AND($B23="",$C23="",$G23="",$H23=""),"",IF(AND($B23="",$C23=""),"계정 정보 없음 · ","")&amp;IF(AND($B23&lt;&gt;"",$J23=""),"계정명 미확인 → 코드매핑에 계정코드 추가 · ","")&amp;IF(AND($D23&lt;&gt;"",$K23=""),"거래처명 미확인 → 코드매핑에 거래처코드 추가 · ","")&amp;IF(AND($D23="",$E23="",ISERROR(FIND("전기이월",$F23))),"거래처 정보 없음 · ",""))</f>
        <v/>
      </c>
      <c r="O23" s="22">
        <f>IF($N23="","",MAX($O$4:$O22)+1)</f>
        <v/>
      </c>
    </row>
    <row r="24">
      <c r="A24" s="20" t="inlineStr">
        <is>
          <t>2026-09-01</t>
        </is>
      </c>
      <c r="B24" s="20" t="n"/>
      <c r="C24" s="20" t="inlineStr">
        <is>
          <t>미지급금</t>
        </is>
      </c>
      <c r="D24" s="20" t="n"/>
      <c r="E24" s="20" t="n"/>
      <c r="F24" s="20" t="inlineStr">
        <is>
          <t>전기이월</t>
        </is>
      </c>
      <c r="G24" s="21" t="n"/>
      <c r="H24" s="21" t="n">
        <v>3100000</v>
      </c>
      <c r="I24" s="22">
        <f>IF($B24&lt;&gt;"",$B24&amp;"",IF($C24&lt;&gt;"",$C24,""))</f>
        <v/>
      </c>
      <c r="J24" s="22">
        <f>IF($C24&lt;&gt;"",$C24,IF($B24="","",IFERROR(INDEX(코드매핑!$B$5:$B$104,MATCH($B24,코드매핑!$A$5:$A$104,0)),"")))</f>
        <v/>
      </c>
      <c r="K24" s="22">
        <f>IF($E24&lt;&gt;"",$E24,IF($D24="","",IFERROR(INDEX(코드매핑!$D$5:$D$104,MATCH($D24,코드매핑!$C$5:$C$104,0)),"")))</f>
        <v/>
      </c>
      <c r="L24" s="22">
        <f>IF($I24="","",$I24&amp;"#"&amp;COUNTIF($I$5:$I24,$I24))</f>
        <v/>
      </c>
      <c r="M24" s="22">
        <f>IF($I24="","",IF(COUNTIF($I$5:$I24,$I24)=1,MAX($M$4:$M23)+1,""))</f>
        <v/>
      </c>
      <c r="N24" s="22">
        <f>IF(AND($B24="",$C24="",$G24="",$H24=""),"",IF(AND($B24="",$C24=""),"계정 정보 없음 · ","")&amp;IF(AND($B24&lt;&gt;"",$J24=""),"계정명 미확인 → 코드매핑에 계정코드 추가 · ","")&amp;IF(AND($D24&lt;&gt;"",$K24=""),"거래처명 미확인 → 코드매핑에 거래처코드 추가 · ","")&amp;IF(AND($D24="",$E24="",ISERROR(FIND("전기이월",$F24))),"거래처 정보 없음 · ",""))</f>
        <v/>
      </c>
      <c r="O24" s="22">
        <f>IF($N24="","",MAX($O$4:$O23)+1)</f>
        <v/>
      </c>
    </row>
    <row r="25">
      <c r="A25" s="20" t="inlineStr">
        <is>
          <t>2026-09-15</t>
        </is>
      </c>
      <c r="B25" s="20" t="n"/>
      <c r="C25" s="20" t="inlineStr">
        <is>
          <t>미지급금</t>
        </is>
      </c>
      <c r="D25" s="20" t="n"/>
      <c r="E25" s="20" t="inlineStr">
        <is>
          <t>국민카드</t>
        </is>
      </c>
      <c r="F25" s="20" t="inlineStr">
        <is>
          <t>8월 카드대금 지급</t>
        </is>
      </c>
      <c r="G25" s="21" t="n">
        <v>934000</v>
      </c>
      <c r="H25" s="21" t="n"/>
      <c r="I25" s="22">
        <f>IF($B25&lt;&gt;"",$B25&amp;"",IF($C25&lt;&gt;"",$C25,""))</f>
        <v/>
      </c>
      <c r="J25" s="22">
        <f>IF($C25&lt;&gt;"",$C25,IF($B25="","",IFERROR(INDEX(코드매핑!$B$5:$B$104,MATCH($B25,코드매핑!$A$5:$A$104,0)),"")))</f>
        <v/>
      </c>
      <c r="K25" s="22">
        <f>IF($E25&lt;&gt;"",$E25,IF($D25="","",IFERROR(INDEX(코드매핑!$D$5:$D$104,MATCH($D25,코드매핑!$C$5:$C$104,0)),"")))</f>
        <v/>
      </c>
      <c r="L25" s="22">
        <f>IF($I25="","",$I25&amp;"#"&amp;COUNTIF($I$5:$I25,$I25))</f>
        <v/>
      </c>
      <c r="M25" s="22">
        <f>IF($I25="","",IF(COUNTIF($I$5:$I25,$I25)=1,MAX($M$4:$M24)+1,""))</f>
        <v/>
      </c>
      <c r="N25" s="22">
        <f>IF(AND($B25="",$C25="",$G25="",$H25=""),"",IF(AND($B25="",$C25=""),"계정 정보 없음 · ","")&amp;IF(AND($B25&lt;&gt;"",$J25=""),"계정명 미확인 → 코드매핑에 계정코드 추가 · ","")&amp;IF(AND($D25&lt;&gt;"",$K25=""),"거래처명 미확인 → 코드매핑에 거래처코드 추가 · ","")&amp;IF(AND($D25="",$E25="",ISERROR(FIND("전기이월",$F25))),"거래처 정보 없음 · ",""))</f>
        <v/>
      </c>
      <c r="O25" s="22">
        <f>IF($N25="","",MAX($O$4:$O24)+1)</f>
        <v/>
      </c>
    </row>
    <row r="26">
      <c r="A26" s="20" t="inlineStr">
        <is>
          <t>2026-09-16</t>
        </is>
      </c>
      <c r="B26" s="20" t="n"/>
      <c r="C26" s="20" t="inlineStr">
        <is>
          <t>미지급금</t>
        </is>
      </c>
      <c r="D26" s="20" t="n"/>
      <c r="E26" s="20" t="inlineStr">
        <is>
          <t>한빛빌딩</t>
        </is>
      </c>
      <c r="F26" s="20" t="inlineStr">
        <is>
          <t>9월 임차료 미지급</t>
        </is>
      </c>
      <c r="G26" s="21" t="n"/>
      <c r="H26" s="21" t="n">
        <v>234000</v>
      </c>
      <c r="I26" s="22">
        <f>IF($B26&lt;&gt;"",$B26&amp;"",IF($C26&lt;&gt;"",$C26,""))</f>
        <v/>
      </c>
      <c r="J26" s="22">
        <f>IF($C26&lt;&gt;"",$C26,IF($B26="","",IFERROR(INDEX(코드매핑!$B$5:$B$104,MATCH($B26,코드매핑!$A$5:$A$104,0)),"")))</f>
        <v/>
      </c>
      <c r="K26" s="22">
        <f>IF($E26&lt;&gt;"",$E26,IF($D26="","",IFERROR(INDEX(코드매핑!$D$5:$D$104,MATCH($D26,코드매핑!$C$5:$C$104,0)),"")))</f>
        <v/>
      </c>
      <c r="L26" s="22">
        <f>IF($I26="","",$I26&amp;"#"&amp;COUNTIF($I$5:$I26,$I26))</f>
        <v/>
      </c>
      <c r="M26" s="22">
        <f>IF($I26="","",IF(COUNTIF($I$5:$I26,$I26)=1,MAX($M$4:$M25)+1,""))</f>
        <v/>
      </c>
      <c r="N26" s="22">
        <f>IF(AND($B26="",$C26="",$G26="",$H26=""),"",IF(AND($B26="",$C26=""),"계정 정보 없음 · ","")&amp;IF(AND($B26&lt;&gt;"",$J26=""),"계정명 미확인 → 코드매핑에 계정코드 추가 · ","")&amp;IF(AND($D26&lt;&gt;"",$K26=""),"거래처명 미확인 → 코드매핑에 거래처코드 추가 · ","")&amp;IF(AND($D26="",$E26="",ISERROR(FIND("전기이월",$F26))),"거래처 정보 없음 · ",""))</f>
        <v/>
      </c>
      <c r="O26" s="22">
        <f>IF($N26="","",MAX($O$4:$O25)+1)</f>
        <v/>
      </c>
    </row>
    <row r="27">
      <c r="A27" s="20" t="inlineStr">
        <is>
          <t>2026-09-01</t>
        </is>
      </c>
      <c r="B27" s="20" t="n"/>
      <c r="C27" s="20" t="inlineStr">
        <is>
          <t>예수금</t>
        </is>
      </c>
      <c r="D27" s="20" t="n"/>
      <c r="E27" s="20" t="n"/>
      <c r="F27" s="20" t="inlineStr">
        <is>
          <t>전기이월</t>
        </is>
      </c>
      <c r="G27" s="21" t="n"/>
      <c r="H27" s="21" t="n">
        <v>980000</v>
      </c>
      <c r="I27" s="22">
        <f>IF($B27&lt;&gt;"",$B27&amp;"",IF($C27&lt;&gt;"",$C27,""))</f>
        <v/>
      </c>
      <c r="J27" s="22">
        <f>IF($C27&lt;&gt;"",$C27,IF($B27="","",IFERROR(INDEX(코드매핑!$B$5:$B$104,MATCH($B27,코드매핑!$A$5:$A$104,0)),"")))</f>
        <v/>
      </c>
      <c r="K27" s="22">
        <f>IF($E27&lt;&gt;"",$E27,IF($D27="","",IFERROR(INDEX(코드매핑!$D$5:$D$104,MATCH($D27,코드매핑!$C$5:$C$104,0)),"")))</f>
        <v/>
      </c>
      <c r="L27" s="22">
        <f>IF($I27="","",$I27&amp;"#"&amp;COUNTIF($I$5:$I27,$I27))</f>
        <v/>
      </c>
      <c r="M27" s="22">
        <f>IF($I27="","",IF(COUNTIF($I$5:$I27,$I27)=1,MAX($M$4:$M26)+1,""))</f>
        <v/>
      </c>
      <c r="N27" s="22">
        <f>IF(AND($B27="",$C27="",$G27="",$H27=""),"",IF(AND($B27="",$C27=""),"계정 정보 없음 · ","")&amp;IF(AND($B27&lt;&gt;"",$J27=""),"계정명 미확인 → 코드매핑에 계정코드 추가 · ","")&amp;IF(AND($D27&lt;&gt;"",$K27=""),"거래처명 미확인 → 코드매핑에 거래처코드 추가 · ","")&amp;IF(AND($D27="",$E27="",ISERROR(FIND("전기이월",$F27))),"거래처 정보 없음 · ",""))</f>
        <v/>
      </c>
      <c r="O27" s="22">
        <f>IF($N27="","",MAX($O$4:$O26)+1)</f>
        <v/>
      </c>
    </row>
    <row r="28">
      <c r="A28" s="20" t="inlineStr">
        <is>
          <t>2026-09-10</t>
        </is>
      </c>
      <c r="B28" s="20" t="n"/>
      <c r="C28" s="20" t="inlineStr">
        <is>
          <t>예수금</t>
        </is>
      </c>
      <c r="D28" s="20" t="n"/>
      <c r="E28" s="20" t="inlineStr">
        <is>
          <t>세무서</t>
        </is>
      </c>
      <c r="F28" s="20" t="inlineStr">
        <is>
          <t>8월분 원천세 납부</t>
        </is>
      </c>
      <c r="G28" s="21" t="n">
        <v>980000</v>
      </c>
      <c r="H28" s="21" t="n"/>
      <c r="I28" s="22">
        <f>IF($B28&lt;&gt;"",$B28&amp;"",IF($C28&lt;&gt;"",$C28,""))</f>
        <v/>
      </c>
      <c r="J28" s="22">
        <f>IF($C28&lt;&gt;"",$C28,IF($B28="","",IFERROR(INDEX(코드매핑!$B$5:$B$104,MATCH($B28,코드매핑!$A$5:$A$104,0)),"")))</f>
        <v/>
      </c>
      <c r="K28" s="22">
        <f>IF($E28&lt;&gt;"",$E28,IF($D28="","",IFERROR(INDEX(코드매핑!$D$5:$D$104,MATCH($D28,코드매핑!$C$5:$C$104,0)),"")))</f>
        <v/>
      </c>
      <c r="L28" s="22">
        <f>IF($I28="","",$I28&amp;"#"&amp;COUNTIF($I$5:$I28,$I28))</f>
        <v/>
      </c>
      <c r="M28" s="22">
        <f>IF($I28="","",IF(COUNTIF($I$5:$I28,$I28)=1,MAX($M$4:$M27)+1,""))</f>
        <v/>
      </c>
      <c r="N28" s="22">
        <f>IF(AND($B28="",$C28="",$G28="",$H28=""),"",IF(AND($B28="",$C28=""),"계정 정보 없음 · ","")&amp;IF(AND($B28&lt;&gt;"",$J28=""),"계정명 미확인 → 코드매핑에 계정코드 추가 · ","")&amp;IF(AND($D28&lt;&gt;"",$K28=""),"거래처명 미확인 → 코드매핑에 거래처코드 추가 · ","")&amp;IF(AND($D28="",$E28="",ISERROR(FIND("전기이월",$F28))),"거래처 정보 없음 · ",""))</f>
        <v/>
      </c>
      <c r="O28" s="22">
        <f>IF($N28="","",MAX($O$4:$O27)+1)</f>
        <v/>
      </c>
    </row>
    <row r="29">
      <c r="A29" s="20" t="inlineStr">
        <is>
          <t>2026-09-25</t>
        </is>
      </c>
      <c r="B29" s="20" t="n"/>
      <c r="C29" s="20" t="inlineStr">
        <is>
          <t>예수금</t>
        </is>
      </c>
      <c r="D29" s="20" t="n"/>
      <c r="E29" s="20" t="n"/>
      <c r="F29" s="20" t="inlineStr">
        <is>
          <t>9월 급여 원천 예수</t>
        </is>
      </c>
      <c r="G29" s="21" t="n"/>
      <c r="H29" s="21" t="n">
        <v>1130000</v>
      </c>
      <c r="I29" s="22">
        <f>IF($B29&lt;&gt;"",$B29&amp;"",IF($C29&lt;&gt;"",$C29,""))</f>
        <v/>
      </c>
      <c r="J29" s="22">
        <f>IF($C29&lt;&gt;"",$C29,IF($B29="","",IFERROR(INDEX(코드매핑!$B$5:$B$104,MATCH($B29,코드매핑!$A$5:$A$104,0)),"")))</f>
        <v/>
      </c>
      <c r="K29" s="22">
        <f>IF($E29&lt;&gt;"",$E29,IF($D29="","",IFERROR(INDEX(코드매핑!$D$5:$D$104,MATCH($D29,코드매핑!$C$5:$C$104,0)),"")))</f>
        <v/>
      </c>
      <c r="L29" s="22">
        <f>IF($I29="","",$I29&amp;"#"&amp;COUNTIF($I$5:$I29,$I29))</f>
        <v/>
      </c>
      <c r="M29" s="22">
        <f>IF($I29="","",IF(COUNTIF($I$5:$I29,$I29)=1,MAX($M$4:$M28)+1,""))</f>
        <v/>
      </c>
      <c r="N29" s="22">
        <f>IF(AND($B29="",$C29="",$G29="",$H29=""),"",IF(AND($B29="",$C29=""),"계정 정보 없음 · ","")&amp;IF(AND($B29&lt;&gt;"",$J29=""),"계정명 미확인 → 코드매핑에 계정코드 추가 · ","")&amp;IF(AND($D29&lt;&gt;"",$K29=""),"거래처명 미확인 → 코드매핑에 거래처코드 추가 · ","")&amp;IF(AND($D29="",$E29="",ISERROR(FIND("전기이월",$F29))),"거래처 정보 없음 · ",""))</f>
        <v/>
      </c>
      <c r="O29" s="22">
        <f>IF($N29="","",MAX($O$4:$O28)+1)</f>
        <v/>
      </c>
    </row>
    <row r="30">
      <c r="A30" s="20" t="inlineStr">
        <is>
          <t>2026-09-01</t>
        </is>
      </c>
      <c r="B30" s="20" t="n"/>
      <c r="C30" s="20" t="inlineStr">
        <is>
          <t>부가세예수금</t>
        </is>
      </c>
      <c r="D30" s="20" t="n"/>
      <c r="E30" s="20" t="n"/>
      <c r="F30" s="20" t="inlineStr">
        <is>
          <t>전기이월</t>
        </is>
      </c>
      <c r="G30" s="21" t="n"/>
      <c r="H30" s="21" t="n">
        <v>1850000</v>
      </c>
      <c r="I30" s="22">
        <f>IF($B30&lt;&gt;"",$B30&amp;"",IF($C30&lt;&gt;"",$C30,""))</f>
        <v/>
      </c>
      <c r="J30" s="22">
        <f>IF($C30&lt;&gt;"",$C30,IF($B30="","",IFERROR(INDEX(코드매핑!$B$5:$B$104,MATCH($B30,코드매핑!$A$5:$A$104,0)),"")))</f>
        <v/>
      </c>
      <c r="K30" s="22">
        <f>IF($E30&lt;&gt;"",$E30,IF($D30="","",IFERROR(INDEX(코드매핑!$D$5:$D$104,MATCH($D30,코드매핑!$C$5:$C$104,0)),"")))</f>
        <v/>
      </c>
      <c r="L30" s="22">
        <f>IF($I30="","",$I30&amp;"#"&amp;COUNTIF($I$5:$I30,$I30))</f>
        <v/>
      </c>
      <c r="M30" s="22">
        <f>IF($I30="","",IF(COUNTIF($I$5:$I30,$I30)=1,MAX($M$4:$M29)+1,""))</f>
        <v/>
      </c>
      <c r="N30" s="22">
        <f>IF(AND($B30="",$C30="",$G30="",$H30=""),"",IF(AND($B30="",$C30=""),"계정 정보 없음 · ","")&amp;IF(AND($B30&lt;&gt;"",$J30=""),"계정명 미확인 → 코드매핑에 계정코드 추가 · ","")&amp;IF(AND($D30&lt;&gt;"",$K30=""),"거래처명 미확인 → 코드매핑에 거래처코드 추가 · ","")&amp;IF(AND($D30="",$E30="",ISERROR(FIND("전기이월",$F30))),"거래처 정보 없음 · ",""))</f>
        <v/>
      </c>
      <c r="O30" s="22">
        <f>IF($N30="","",MAX($O$4:$O29)+1)</f>
        <v/>
      </c>
    </row>
    <row r="31">
      <c r="A31" s="20" t="inlineStr">
        <is>
          <t>2026-09-30</t>
        </is>
      </c>
      <c r="B31" s="20" t="n"/>
      <c r="C31" s="20" t="inlineStr">
        <is>
          <t>부가세예수금</t>
        </is>
      </c>
      <c r="D31" s="20" t="n"/>
      <c r="E31" s="20" t="n"/>
      <c r="F31" s="20" t="inlineStr">
        <is>
          <t>9월 매출세액</t>
        </is>
      </c>
      <c r="G31" s="21" t="n"/>
      <c r="H31" s="21" t="n">
        <v>290000</v>
      </c>
      <c r="I31" s="22">
        <f>IF($B31&lt;&gt;"",$B31&amp;"",IF($C31&lt;&gt;"",$C31,""))</f>
        <v/>
      </c>
      <c r="J31" s="22">
        <f>IF($C31&lt;&gt;"",$C31,IF($B31="","",IFERROR(INDEX(코드매핑!$B$5:$B$104,MATCH($B31,코드매핑!$A$5:$A$104,0)),"")))</f>
        <v/>
      </c>
      <c r="K31" s="22">
        <f>IF($E31&lt;&gt;"",$E31,IF($D31="","",IFERROR(INDEX(코드매핑!$D$5:$D$104,MATCH($D31,코드매핑!$C$5:$C$104,0)),"")))</f>
        <v/>
      </c>
      <c r="L31" s="22">
        <f>IF($I31="","",$I31&amp;"#"&amp;COUNTIF($I$5:$I31,$I31))</f>
        <v/>
      </c>
      <c r="M31" s="22">
        <f>IF($I31="","",IF(COUNTIF($I$5:$I31,$I31)=1,MAX($M$4:$M30)+1,""))</f>
        <v/>
      </c>
      <c r="N31" s="22">
        <f>IF(AND($B31="",$C31="",$G31="",$H31=""),"",IF(AND($B31="",$C31=""),"계정 정보 없음 · ","")&amp;IF(AND($B31&lt;&gt;"",$J31=""),"계정명 미확인 → 코드매핑에 계정코드 추가 · ","")&amp;IF(AND($D31&lt;&gt;"",$K31=""),"거래처명 미확인 → 코드매핑에 거래처코드 추가 · ","")&amp;IF(AND($D31="",$E31="",ISERROR(FIND("전기이월",$F31))),"거래처 정보 없음 · ",""))</f>
        <v/>
      </c>
      <c r="O31" s="22">
        <f>IF($N31="","",MAX($O$4:$O30)+1)</f>
        <v/>
      </c>
    </row>
    <row r="32">
      <c r="A32" s="20" t="inlineStr">
        <is>
          <t>2026-09-01</t>
        </is>
      </c>
      <c r="B32" s="20" t="n"/>
      <c r="C32" s="20" t="inlineStr">
        <is>
          <t>선수금</t>
        </is>
      </c>
      <c r="D32" s="20" t="n"/>
      <c r="E32" s="20" t="n"/>
      <c r="F32" s="20" t="inlineStr">
        <is>
          <t>전기이월</t>
        </is>
      </c>
      <c r="G32" s="21" t="n"/>
      <c r="H32" s="21" t="n">
        <v>2300000</v>
      </c>
      <c r="I32" s="22">
        <f>IF($B32&lt;&gt;"",$B32&amp;"",IF($C32&lt;&gt;"",$C32,""))</f>
        <v/>
      </c>
      <c r="J32" s="22">
        <f>IF($C32&lt;&gt;"",$C32,IF($B32="","",IFERROR(INDEX(코드매핑!$B$5:$B$104,MATCH($B32,코드매핑!$A$5:$A$104,0)),"")))</f>
        <v/>
      </c>
      <c r="K32" s="22">
        <f>IF($E32&lt;&gt;"",$E32,IF($D32="","",IFERROR(INDEX(코드매핑!$D$5:$D$104,MATCH($D32,코드매핑!$C$5:$C$104,0)),"")))</f>
        <v/>
      </c>
      <c r="L32" s="22">
        <f>IF($I32="","",$I32&amp;"#"&amp;COUNTIF($I$5:$I32,$I32))</f>
        <v/>
      </c>
      <c r="M32" s="22">
        <f>IF($I32="","",IF(COUNTIF($I$5:$I32,$I32)=1,MAX($M$4:$M31)+1,""))</f>
        <v/>
      </c>
      <c r="N32" s="22">
        <f>IF(AND($B32="",$C32="",$G32="",$H32=""),"",IF(AND($B32="",$C32=""),"계정 정보 없음 · ","")&amp;IF(AND($B32&lt;&gt;"",$J32=""),"계정명 미확인 → 코드매핑에 계정코드 추가 · ","")&amp;IF(AND($D32&lt;&gt;"",$K32=""),"거래처명 미확인 → 코드매핑에 거래처코드 추가 · ","")&amp;IF(AND($D32="",$E32="",ISERROR(FIND("전기이월",$F32))),"거래처 정보 없음 · ",""))</f>
        <v/>
      </c>
      <c r="O32" s="22">
        <f>IF($N32="","",MAX($O$4:$O31)+1)</f>
        <v/>
      </c>
    </row>
    <row r="33">
      <c r="A33" s="20" t="inlineStr">
        <is>
          <t>2026-09-20</t>
        </is>
      </c>
      <c r="B33" s="20" t="n"/>
      <c r="C33" s="20" t="inlineStr">
        <is>
          <t>선수금</t>
        </is>
      </c>
      <c r="D33" s="20" t="n"/>
      <c r="E33" s="20" t="inlineStr">
        <is>
          <t>미래식품</t>
        </is>
      </c>
      <c r="F33" s="20" t="inlineStr">
        <is>
          <t>선수금 매출 대체</t>
        </is>
      </c>
      <c r="G33" s="21" t="n">
        <v>800000</v>
      </c>
      <c r="H33" s="21" t="n"/>
      <c r="I33" s="22">
        <f>IF($B33&lt;&gt;"",$B33&amp;"",IF($C33&lt;&gt;"",$C33,""))</f>
        <v/>
      </c>
      <c r="J33" s="22">
        <f>IF($C33&lt;&gt;"",$C33,IF($B33="","",IFERROR(INDEX(코드매핑!$B$5:$B$104,MATCH($B33,코드매핑!$A$5:$A$104,0)),"")))</f>
        <v/>
      </c>
      <c r="K33" s="22">
        <f>IF($E33&lt;&gt;"",$E33,IF($D33="","",IFERROR(INDEX(코드매핑!$D$5:$D$104,MATCH($D33,코드매핑!$C$5:$C$104,0)),"")))</f>
        <v/>
      </c>
      <c r="L33" s="22">
        <f>IF($I33="","",$I33&amp;"#"&amp;COUNTIF($I$5:$I33,$I33))</f>
        <v/>
      </c>
      <c r="M33" s="22">
        <f>IF($I33="","",IF(COUNTIF($I$5:$I33,$I33)=1,MAX($M$4:$M32)+1,""))</f>
        <v/>
      </c>
      <c r="N33" s="22">
        <f>IF(AND($B33="",$C33="",$G33="",$H33=""),"",IF(AND($B33="",$C33=""),"계정 정보 없음 · ","")&amp;IF(AND($B33&lt;&gt;"",$J33=""),"계정명 미확인 → 코드매핑에 계정코드 추가 · ","")&amp;IF(AND($D33&lt;&gt;"",$K33=""),"거래처명 미확인 → 코드매핑에 거래처코드 추가 · ","")&amp;IF(AND($D33="",$E33="",ISERROR(FIND("전기이월",$F33))),"거래처 정보 없음 · ",""))</f>
        <v/>
      </c>
      <c r="O33" s="22">
        <f>IF($N33="","",MAX($O$4:$O32)+1)</f>
        <v/>
      </c>
    </row>
    <row r="34">
      <c r="A34" s="20" t="inlineStr">
        <is>
          <t>2026-09-01</t>
        </is>
      </c>
      <c r="B34" s="20" t="n"/>
      <c r="C34" s="20" t="inlineStr">
        <is>
          <t>단기차입금</t>
        </is>
      </c>
      <c r="D34" s="20" t="n"/>
      <c r="E34" s="20" t="n"/>
      <c r="F34" s="20" t="inlineStr">
        <is>
          <t>전기이월</t>
        </is>
      </c>
      <c r="G34" s="21" t="n"/>
      <c r="H34" s="21" t="n">
        <v>20000000</v>
      </c>
      <c r="I34" s="22">
        <f>IF($B34&lt;&gt;"",$B34&amp;"",IF($C34&lt;&gt;"",$C34,""))</f>
        <v/>
      </c>
      <c r="J34" s="22">
        <f>IF($C34&lt;&gt;"",$C34,IF($B34="","",IFERROR(INDEX(코드매핑!$B$5:$B$104,MATCH($B34,코드매핑!$A$5:$A$104,0)),"")))</f>
        <v/>
      </c>
      <c r="K34" s="22">
        <f>IF($E34&lt;&gt;"",$E34,IF($D34="","",IFERROR(INDEX(코드매핑!$D$5:$D$104,MATCH($D34,코드매핑!$C$5:$C$104,0)),"")))</f>
        <v/>
      </c>
      <c r="L34" s="22">
        <f>IF($I34="","",$I34&amp;"#"&amp;COUNTIF($I$5:$I34,$I34))</f>
        <v/>
      </c>
      <c r="M34" s="22">
        <f>IF($I34="","",IF(COUNTIF($I$5:$I34,$I34)=1,MAX($M$4:$M33)+1,""))</f>
        <v/>
      </c>
      <c r="N34" s="22">
        <f>IF(AND($B34="",$C34="",$G34="",$H34=""),"",IF(AND($B34="",$C34=""),"계정 정보 없음 · ","")&amp;IF(AND($B34&lt;&gt;"",$J34=""),"계정명 미확인 → 코드매핑에 계정코드 추가 · ","")&amp;IF(AND($D34&lt;&gt;"",$K34=""),"거래처명 미확인 → 코드매핑에 거래처코드 추가 · ","")&amp;IF(AND($D34="",$E34="",ISERROR(FIND("전기이월",$F34))),"거래처 정보 없음 · ",""))</f>
        <v/>
      </c>
      <c r="O34" s="22">
        <f>IF($N34="","",MAX($O$4:$O33)+1)</f>
        <v/>
      </c>
    </row>
    <row r="35">
      <c r="A35" s="20" t="inlineStr">
        <is>
          <t>2026-09-25</t>
        </is>
      </c>
      <c r="B35" s="20" t="inlineStr">
        <is>
          <t>51100</t>
        </is>
      </c>
      <c r="C35" s="20" t="inlineStr">
        <is>
          <t>복리후생비</t>
        </is>
      </c>
      <c r="D35" s="20" t="n"/>
      <c r="E35" s="20" t="n"/>
      <c r="F35" s="20" t="inlineStr">
        <is>
          <t>9월 공장 식대 (제조원가 시연)</t>
        </is>
      </c>
      <c r="G35" s="21" t="n">
        <v>120000</v>
      </c>
      <c r="H35" s="21" t="n"/>
      <c r="I35" s="22">
        <f>IF($B35&lt;&gt;"",$B35&amp;"",IF($C35&lt;&gt;"",$C35,""))</f>
        <v/>
      </c>
      <c r="J35" s="22">
        <f>IF($C35&lt;&gt;"",$C35,IF($B35="","",IFERROR(INDEX(코드매핑!$B$5:$B$104,MATCH($B35,코드매핑!$A$5:$A$104,0)),"")))</f>
        <v/>
      </c>
      <c r="K35" s="22">
        <f>IF($E35&lt;&gt;"",$E35,IF($D35="","",IFERROR(INDEX(코드매핑!$D$5:$D$104,MATCH($D35,코드매핑!$C$5:$C$104,0)),"")))</f>
        <v/>
      </c>
      <c r="L35" s="22">
        <f>IF($I35="","",$I35&amp;"#"&amp;COUNTIF($I$5:$I35,$I35))</f>
        <v/>
      </c>
      <c r="M35" s="22">
        <f>IF($I35="","",IF(COUNTIF($I$5:$I35,$I35)=1,MAX($M$4:$M34)+1,""))</f>
        <v/>
      </c>
      <c r="N35" s="22">
        <f>IF(AND($B35="",$C35="",$G35="",$H35=""),"",IF(AND($B35="",$C35=""),"계정 정보 없음 · ","")&amp;IF(AND($B35&lt;&gt;"",$J35=""),"계정명 미확인 → 코드매핑에 계정코드 추가 · ","")&amp;IF(AND($D35&lt;&gt;"",$K35=""),"거래처명 미확인 → 코드매핑에 거래처코드 추가 · ","")&amp;IF(AND($D35="",$E35="",ISERROR(FIND("전기이월",$F35))),"거래처 정보 없음 · ",""))</f>
        <v/>
      </c>
      <c r="O35" s="22">
        <f>IF($N35="","",MAX($O$4:$O34)+1)</f>
        <v/>
      </c>
    </row>
    <row r="36">
      <c r="A36" s="20" t="inlineStr">
        <is>
          <t>2026-09-25</t>
        </is>
      </c>
      <c r="B36" s="20" t="inlineStr">
        <is>
          <t>81100</t>
        </is>
      </c>
      <c r="C36" s="20" t="inlineStr">
        <is>
          <t>복리후생비</t>
        </is>
      </c>
      <c r="D36" s="20" t="n"/>
      <c r="E36" s="20" t="n"/>
      <c r="F36" s="20" t="inlineStr">
        <is>
          <t>9월 사무실 식대 (판관비 시연)</t>
        </is>
      </c>
      <c r="G36" s="21" t="n">
        <v>80000</v>
      </c>
      <c r="H36" s="21" t="n"/>
      <c r="I36" s="22">
        <f>IF($B36&lt;&gt;"",$B36&amp;"",IF($C36&lt;&gt;"",$C36,""))</f>
        <v/>
      </c>
      <c r="J36" s="22">
        <f>IF($C36&lt;&gt;"",$C36,IF($B36="","",IFERROR(INDEX(코드매핑!$B$5:$B$104,MATCH($B36,코드매핑!$A$5:$A$104,0)),"")))</f>
        <v/>
      </c>
      <c r="K36" s="22">
        <f>IF($E36&lt;&gt;"",$E36,IF($D36="","",IFERROR(INDEX(코드매핑!$D$5:$D$104,MATCH($D36,코드매핑!$C$5:$C$104,0)),"")))</f>
        <v/>
      </c>
      <c r="L36" s="22">
        <f>IF($I36="","",$I36&amp;"#"&amp;COUNTIF($I$5:$I36,$I36))</f>
        <v/>
      </c>
      <c r="M36" s="22">
        <f>IF($I36="","",IF(COUNTIF($I$5:$I36,$I36)=1,MAX($M$4:$M35)+1,""))</f>
        <v/>
      </c>
      <c r="N36" s="22">
        <f>IF(AND($B36="",$C36="",$G36="",$H36=""),"",IF(AND($B36="",$C36=""),"계정 정보 없음 · ","")&amp;IF(AND($B36&lt;&gt;"",$J36=""),"계정명 미확인 → 코드매핑에 계정코드 추가 · ","")&amp;IF(AND($D36&lt;&gt;"",$K36=""),"거래처명 미확인 → 코드매핑에 거래처코드 추가 · ","")&amp;IF(AND($D36="",$E36="",ISERROR(FIND("전기이월",$F36))),"거래처 정보 없음 · ",""))</f>
        <v/>
      </c>
      <c r="O36" s="22">
        <f>IF($N36="","",MAX($O$4:$O35)+1)</f>
        <v/>
      </c>
    </row>
    <row r="37">
      <c r="A37" s="20" t="inlineStr">
        <is>
          <t>2026-09-16</t>
        </is>
      </c>
      <c r="B37" s="20" t="n"/>
      <c r="C37" s="20" t="inlineStr">
        <is>
          <t>미지급금</t>
        </is>
      </c>
      <c r="D37" s="20" t="inlineStr">
        <is>
          <t>C001</t>
        </is>
      </c>
      <c r="E37" s="20" t="n"/>
      <c r="F37" s="20" t="inlineStr">
        <is>
          <t>거래처코드 시연 — 코드매핑에 C001을 추가해보세요</t>
        </is>
      </c>
      <c r="G37" s="21" t="n"/>
      <c r="H37" s="21" t="n"/>
      <c r="I37" s="22">
        <f>IF($B37&lt;&gt;"",$B37&amp;"",IF($C37&lt;&gt;"",$C37,""))</f>
        <v/>
      </c>
      <c r="J37" s="22">
        <f>IF($C37&lt;&gt;"",$C37,IF($B37="","",IFERROR(INDEX(코드매핑!$B$5:$B$104,MATCH($B37,코드매핑!$A$5:$A$104,0)),"")))</f>
        <v/>
      </c>
      <c r="K37" s="22">
        <f>IF($E37&lt;&gt;"",$E37,IF($D37="","",IFERROR(INDEX(코드매핑!$D$5:$D$104,MATCH($D37,코드매핑!$C$5:$C$104,0)),"")))</f>
        <v/>
      </c>
      <c r="L37" s="22">
        <f>IF($I37="","",$I37&amp;"#"&amp;COUNTIF($I$5:$I37,$I37))</f>
        <v/>
      </c>
      <c r="M37" s="22">
        <f>IF($I37="","",IF(COUNTIF($I$5:$I37,$I37)=1,MAX($M$4:$M36)+1,""))</f>
        <v/>
      </c>
      <c r="N37" s="22">
        <f>IF(AND($B37="",$C37="",$G37="",$H37=""),"",IF(AND($B37="",$C37=""),"계정 정보 없음 · ","")&amp;IF(AND($B37&lt;&gt;"",$J37=""),"계정명 미확인 → 코드매핑에 계정코드 추가 · ","")&amp;IF(AND($D37&lt;&gt;"",$K37=""),"거래처명 미확인 → 코드매핑에 거래처코드 추가 · ","")&amp;IF(AND($D37="",$E37="",ISERROR(FIND("전기이월",$F37))),"거래처 정보 없음 · ",""))</f>
        <v/>
      </c>
      <c r="O37" s="22">
        <f>IF($N37="","",MAX($O$4:$O36)+1)</f>
        <v/>
      </c>
    </row>
    <row r="38">
      <c r="A38" s="23" t="n"/>
      <c r="B38" s="23" t="n"/>
      <c r="C38" s="23" t="n"/>
      <c r="D38" s="23" t="n"/>
      <c r="E38" s="23" t="n"/>
      <c r="F38" s="23" t="n"/>
      <c r="G38" s="24" t="n"/>
      <c r="H38" s="24" t="n"/>
      <c r="I38" s="22">
        <f>IF($B38&lt;&gt;"",$B38&amp;"",IF($C38&lt;&gt;"",$C38,""))</f>
        <v/>
      </c>
      <c r="J38" s="22">
        <f>IF($C38&lt;&gt;"",$C38,IF($B38="","",IFERROR(INDEX(코드매핑!$B$5:$B$104,MATCH($B38,코드매핑!$A$5:$A$104,0)),"")))</f>
        <v/>
      </c>
      <c r="K38" s="22">
        <f>IF($E38&lt;&gt;"",$E38,IF($D38="","",IFERROR(INDEX(코드매핑!$D$5:$D$104,MATCH($D38,코드매핑!$C$5:$C$104,0)),"")))</f>
        <v/>
      </c>
      <c r="L38" s="22">
        <f>IF($I38="","",$I38&amp;"#"&amp;COUNTIF($I$5:$I38,$I38))</f>
        <v/>
      </c>
      <c r="M38" s="22">
        <f>IF($I38="","",IF(COUNTIF($I$5:$I38,$I38)=1,MAX($M$4:$M37)+1,""))</f>
        <v/>
      </c>
      <c r="N38" s="22">
        <f>IF(AND($B38="",$C38="",$G38="",$H38=""),"",IF(AND($B38="",$C38=""),"계정 정보 없음 · ","")&amp;IF(AND($B38&lt;&gt;"",$J38=""),"계정명 미확인 → 코드매핑에 계정코드 추가 · ","")&amp;IF(AND($D38&lt;&gt;"",$K38=""),"거래처명 미확인 → 코드매핑에 거래처코드 추가 · ","")&amp;IF(AND($D38="",$E38="",ISERROR(FIND("전기이월",$F38))),"거래처 정보 없음 · ",""))</f>
        <v/>
      </c>
      <c r="O38" s="22">
        <f>IF($N38="","",MAX($O$4:$O37)+1)</f>
        <v/>
      </c>
    </row>
    <row r="39">
      <c r="A39" s="23" t="n"/>
      <c r="B39" s="23" t="n"/>
      <c r="C39" s="23" t="n"/>
      <c r="D39" s="23" t="n"/>
      <c r="E39" s="23" t="n"/>
      <c r="F39" s="23" t="n"/>
      <c r="G39" s="24" t="n"/>
      <c r="H39" s="24" t="n"/>
      <c r="I39" s="22">
        <f>IF($B39&lt;&gt;"",$B39&amp;"",IF($C39&lt;&gt;"",$C39,""))</f>
        <v/>
      </c>
      <c r="J39" s="22">
        <f>IF($C39&lt;&gt;"",$C39,IF($B39="","",IFERROR(INDEX(코드매핑!$B$5:$B$104,MATCH($B39,코드매핑!$A$5:$A$104,0)),"")))</f>
        <v/>
      </c>
      <c r="K39" s="22">
        <f>IF($E39&lt;&gt;"",$E39,IF($D39="","",IFERROR(INDEX(코드매핑!$D$5:$D$104,MATCH($D39,코드매핑!$C$5:$C$104,0)),"")))</f>
        <v/>
      </c>
      <c r="L39" s="22">
        <f>IF($I39="","",$I39&amp;"#"&amp;COUNTIF($I$5:$I39,$I39))</f>
        <v/>
      </c>
      <c r="M39" s="22">
        <f>IF($I39="","",IF(COUNTIF($I$5:$I39,$I39)=1,MAX($M$4:$M38)+1,""))</f>
        <v/>
      </c>
      <c r="N39" s="22">
        <f>IF(AND($B39="",$C39="",$G39="",$H39=""),"",IF(AND($B39="",$C39=""),"계정 정보 없음 · ","")&amp;IF(AND($B39&lt;&gt;"",$J39=""),"계정명 미확인 → 코드매핑에 계정코드 추가 · ","")&amp;IF(AND($D39&lt;&gt;"",$K39=""),"거래처명 미확인 → 코드매핑에 거래처코드 추가 · ","")&amp;IF(AND($D39="",$E39="",ISERROR(FIND("전기이월",$F39))),"거래처 정보 없음 · ",""))</f>
        <v/>
      </c>
      <c r="O39" s="22">
        <f>IF($N39="","",MAX($O$4:$O38)+1)</f>
        <v/>
      </c>
    </row>
    <row r="40">
      <c r="A40" s="23" t="n"/>
      <c r="B40" s="23" t="n"/>
      <c r="C40" s="23" t="n"/>
      <c r="D40" s="23" t="n"/>
      <c r="E40" s="23" t="n"/>
      <c r="F40" s="23" t="n"/>
      <c r="G40" s="24" t="n"/>
      <c r="H40" s="24" t="n"/>
      <c r="I40" s="22">
        <f>IF($B40&lt;&gt;"",$B40&amp;"",IF($C40&lt;&gt;"",$C40,""))</f>
        <v/>
      </c>
      <c r="J40" s="22">
        <f>IF($C40&lt;&gt;"",$C40,IF($B40="","",IFERROR(INDEX(코드매핑!$B$5:$B$104,MATCH($B40,코드매핑!$A$5:$A$104,0)),"")))</f>
        <v/>
      </c>
      <c r="K40" s="22">
        <f>IF($E40&lt;&gt;"",$E40,IF($D40="","",IFERROR(INDEX(코드매핑!$D$5:$D$104,MATCH($D40,코드매핑!$C$5:$C$104,0)),"")))</f>
        <v/>
      </c>
      <c r="L40" s="22">
        <f>IF($I40="","",$I40&amp;"#"&amp;COUNTIF($I$5:$I40,$I40))</f>
        <v/>
      </c>
      <c r="M40" s="22">
        <f>IF($I40="","",IF(COUNTIF($I$5:$I40,$I40)=1,MAX($M$4:$M39)+1,""))</f>
        <v/>
      </c>
      <c r="N40" s="22">
        <f>IF(AND($B40="",$C40="",$G40="",$H40=""),"",IF(AND($B40="",$C40=""),"계정 정보 없음 · ","")&amp;IF(AND($B40&lt;&gt;"",$J40=""),"계정명 미확인 → 코드매핑에 계정코드 추가 · ","")&amp;IF(AND($D40&lt;&gt;"",$K40=""),"거래처명 미확인 → 코드매핑에 거래처코드 추가 · ","")&amp;IF(AND($D40="",$E40="",ISERROR(FIND("전기이월",$F40))),"거래처 정보 없음 · ",""))</f>
        <v/>
      </c>
      <c r="O40" s="22">
        <f>IF($N40="","",MAX($O$4:$O39)+1)</f>
        <v/>
      </c>
    </row>
    <row r="41">
      <c r="A41" s="23" t="n"/>
      <c r="B41" s="23" t="n"/>
      <c r="C41" s="23" t="n"/>
      <c r="D41" s="23" t="n"/>
      <c r="E41" s="23" t="n"/>
      <c r="F41" s="23" t="n"/>
      <c r="G41" s="24" t="n"/>
      <c r="H41" s="24" t="n"/>
      <c r="I41" s="22">
        <f>IF($B41&lt;&gt;"",$B41&amp;"",IF($C41&lt;&gt;"",$C41,""))</f>
        <v/>
      </c>
      <c r="J41" s="22">
        <f>IF($C41&lt;&gt;"",$C41,IF($B41="","",IFERROR(INDEX(코드매핑!$B$5:$B$104,MATCH($B41,코드매핑!$A$5:$A$104,0)),"")))</f>
        <v/>
      </c>
      <c r="K41" s="22">
        <f>IF($E41&lt;&gt;"",$E41,IF($D41="","",IFERROR(INDEX(코드매핑!$D$5:$D$104,MATCH($D41,코드매핑!$C$5:$C$104,0)),"")))</f>
        <v/>
      </c>
      <c r="L41" s="22">
        <f>IF($I41="","",$I41&amp;"#"&amp;COUNTIF($I$5:$I41,$I41))</f>
        <v/>
      </c>
      <c r="M41" s="22">
        <f>IF($I41="","",IF(COUNTIF($I$5:$I41,$I41)=1,MAX($M$4:$M40)+1,""))</f>
        <v/>
      </c>
      <c r="N41" s="22">
        <f>IF(AND($B41="",$C41="",$G41="",$H41=""),"",IF(AND($B41="",$C41=""),"계정 정보 없음 · ","")&amp;IF(AND($B41&lt;&gt;"",$J41=""),"계정명 미확인 → 코드매핑에 계정코드 추가 · ","")&amp;IF(AND($D41&lt;&gt;"",$K41=""),"거래처명 미확인 → 코드매핑에 거래처코드 추가 · ","")&amp;IF(AND($D41="",$E41="",ISERROR(FIND("전기이월",$F41))),"거래처 정보 없음 · ",""))</f>
        <v/>
      </c>
      <c r="O41" s="22">
        <f>IF($N41="","",MAX($O$4:$O40)+1)</f>
        <v/>
      </c>
    </row>
    <row r="42">
      <c r="A42" s="23" t="n"/>
      <c r="B42" s="23" t="n"/>
      <c r="C42" s="23" t="n"/>
      <c r="D42" s="23" t="n"/>
      <c r="E42" s="23" t="n"/>
      <c r="F42" s="23" t="n"/>
      <c r="G42" s="24" t="n"/>
      <c r="H42" s="24" t="n"/>
      <c r="I42" s="22">
        <f>IF($B42&lt;&gt;"",$B42&amp;"",IF($C42&lt;&gt;"",$C42,""))</f>
        <v/>
      </c>
      <c r="J42" s="22">
        <f>IF($C42&lt;&gt;"",$C42,IF($B42="","",IFERROR(INDEX(코드매핑!$B$5:$B$104,MATCH($B42,코드매핑!$A$5:$A$104,0)),"")))</f>
        <v/>
      </c>
      <c r="K42" s="22">
        <f>IF($E42&lt;&gt;"",$E42,IF($D42="","",IFERROR(INDEX(코드매핑!$D$5:$D$104,MATCH($D42,코드매핑!$C$5:$C$104,0)),"")))</f>
        <v/>
      </c>
      <c r="L42" s="22">
        <f>IF($I42="","",$I42&amp;"#"&amp;COUNTIF($I$5:$I42,$I42))</f>
        <v/>
      </c>
      <c r="M42" s="22">
        <f>IF($I42="","",IF(COUNTIF($I$5:$I42,$I42)=1,MAX($M$4:$M41)+1,""))</f>
        <v/>
      </c>
      <c r="N42" s="22">
        <f>IF(AND($B42="",$C42="",$G42="",$H42=""),"",IF(AND($B42="",$C42=""),"계정 정보 없음 · ","")&amp;IF(AND($B42&lt;&gt;"",$J42=""),"계정명 미확인 → 코드매핑에 계정코드 추가 · ","")&amp;IF(AND($D42&lt;&gt;"",$K42=""),"거래처명 미확인 → 코드매핑에 거래처코드 추가 · ","")&amp;IF(AND($D42="",$E42="",ISERROR(FIND("전기이월",$F42))),"거래처 정보 없음 · ",""))</f>
        <v/>
      </c>
      <c r="O42" s="22">
        <f>IF($N42="","",MAX($O$4:$O41)+1)</f>
        <v/>
      </c>
    </row>
    <row r="43">
      <c r="A43" s="23" t="n"/>
      <c r="B43" s="23" t="n"/>
      <c r="C43" s="23" t="n"/>
      <c r="D43" s="23" t="n"/>
      <c r="E43" s="23" t="n"/>
      <c r="F43" s="23" t="n"/>
      <c r="G43" s="24" t="n"/>
      <c r="H43" s="24" t="n"/>
      <c r="I43" s="22">
        <f>IF($B43&lt;&gt;"",$B43&amp;"",IF($C43&lt;&gt;"",$C43,""))</f>
        <v/>
      </c>
      <c r="J43" s="22">
        <f>IF($C43&lt;&gt;"",$C43,IF($B43="","",IFERROR(INDEX(코드매핑!$B$5:$B$104,MATCH($B43,코드매핑!$A$5:$A$104,0)),"")))</f>
        <v/>
      </c>
      <c r="K43" s="22">
        <f>IF($E43&lt;&gt;"",$E43,IF($D43="","",IFERROR(INDEX(코드매핑!$D$5:$D$104,MATCH($D43,코드매핑!$C$5:$C$104,0)),"")))</f>
        <v/>
      </c>
      <c r="L43" s="22">
        <f>IF($I43="","",$I43&amp;"#"&amp;COUNTIF($I$5:$I43,$I43))</f>
        <v/>
      </c>
      <c r="M43" s="22">
        <f>IF($I43="","",IF(COUNTIF($I$5:$I43,$I43)=1,MAX($M$4:$M42)+1,""))</f>
        <v/>
      </c>
      <c r="N43" s="22">
        <f>IF(AND($B43="",$C43="",$G43="",$H43=""),"",IF(AND($B43="",$C43=""),"계정 정보 없음 · ","")&amp;IF(AND($B43&lt;&gt;"",$J43=""),"계정명 미확인 → 코드매핑에 계정코드 추가 · ","")&amp;IF(AND($D43&lt;&gt;"",$K43=""),"거래처명 미확인 → 코드매핑에 거래처코드 추가 · ","")&amp;IF(AND($D43="",$E43="",ISERROR(FIND("전기이월",$F43))),"거래처 정보 없음 · ",""))</f>
        <v/>
      </c>
      <c r="O43" s="22">
        <f>IF($N43="","",MAX($O$4:$O42)+1)</f>
        <v/>
      </c>
    </row>
    <row r="44">
      <c r="A44" s="23" t="n"/>
      <c r="B44" s="23" t="n"/>
      <c r="C44" s="23" t="n"/>
      <c r="D44" s="23" t="n"/>
      <c r="E44" s="23" t="n"/>
      <c r="F44" s="23" t="n"/>
      <c r="G44" s="24" t="n"/>
      <c r="H44" s="24" t="n"/>
      <c r="I44" s="22">
        <f>IF($B44&lt;&gt;"",$B44&amp;"",IF($C44&lt;&gt;"",$C44,""))</f>
        <v/>
      </c>
      <c r="J44" s="22">
        <f>IF($C44&lt;&gt;"",$C44,IF($B44="","",IFERROR(INDEX(코드매핑!$B$5:$B$104,MATCH($B44,코드매핑!$A$5:$A$104,0)),"")))</f>
        <v/>
      </c>
      <c r="K44" s="22">
        <f>IF($E44&lt;&gt;"",$E44,IF($D44="","",IFERROR(INDEX(코드매핑!$D$5:$D$104,MATCH($D44,코드매핑!$C$5:$C$104,0)),"")))</f>
        <v/>
      </c>
      <c r="L44" s="22">
        <f>IF($I44="","",$I44&amp;"#"&amp;COUNTIF($I$5:$I44,$I44))</f>
        <v/>
      </c>
      <c r="M44" s="22">
        <f>IF($I44="","",IF(COUNTIF($I$5:$I44,$I44)=1,MAX($M$4:$M43)+1,""))</f>
        <v/>
      </c>
      <c r="N44" s="22">
        <f>IF(AND($B44="",$C44="",$G44="",$H44=""),"",IF(AND($B44="",$C44=""),"계정 정보 없음 · ","")&amp;IF(AND($B44&lt;&gt;"",$J44=""),"계정명 미확인 → 코드매핑에 계정코드 추가 · ","")&amp;IF(AND($D44&lt;&gt;"",$K44=""),"거래처명 미확인 → 코드매핑에 거래처코드 추가 · ","")&amp;IF(AND($D44="",$E44="",ISERROR(FIND("전기이월",$F44))),"거래처 정보 없음 · ",""))</f>
        <v/>
      </c>
      <c r="O44" s="22">
        <f>IF($N44="","",MAX($O$4:$O43)+1)</f>
        <v/>
      </c>
    </row>
    <row r="45">
      <c r="A45" s="23" t="n"/>
      <c r="B45" s="23" t="n"/>
      <c r="C45" s="23" t="n"/>
      <c r="D45" s="23" t="n"/>
      <c r="E45" s="23" t="n"/>
      <c r="F45" s="23" t="n"/>
      <c r="G45" s="24" t="n"/>
      <c r="H45" s="24" t="n"/>
      <c r="I45" s="22">
        <f>IF($B45&lt;&gt;"",$B45&amp;"",IF($C45&lt;&gt;"",$C45,""))</f>
        <v/>
      </c>
      <c r="J45" s="22">
        <f>IF($C45&lt;&gt;"",$C45,IF($B45="","",IFERROR(INDEX(코드매핑!$B$5:$B$104,MATCH($B45,코드매핑!$A$5:$A$104,0)),"")))</f>
        <v/>
      </c>
      <c r="K45" s="22">
        <f>IF($E45&lt;&gt;"",$E45,IF($D45="","",IFERROR(INDEX(코드매핑!$D$5:$D$104,MATCH($D45,코드매핑!$C$5:$C$104,0)),"")))</f>
        <v/>
      </c>
      <c r="L45" s="22">
        <f>IF($I45="","",$I45&amp;"#"&amp;COUNTIF($I$5:$I45,$I45))</f>
        <v/>
      </c>
      <c r="M45" s="22">
        <f>IF($I45="","",IF(COUNTIF($I$5:$I45,$I45)=1,MAX($M$4:$M44)+1,""))</f>
        <v/>
      </c>
      <c r="N45" s="22">
        <f>IF(AND($B45="",$C45="",$G45="",$H45=""),"",IF(AND($B45="",$C45=""),"계정 정보 없음 · ","")&amp;IF(AND($B45&lt;&gt;"",$J45=""),"계정명 미확인 → 코드매핑에 계정코드 추가 · ","")&amp;IF(AND($D45&lt;&gt;"",$K45=""),"거래처명 미확인 → 코드매핑에 거래처코드 추가 · ","")&amp;IF(AND($D45="",$E45="",ISERROR(FIND("전기이월",$F45))),"거래처 정보 없음 · ",""))</f>
        <v/>
      </c>
      <c r="O45" s="22">
        <f>IF($N45="","",MAX($O$4:$O44)+1)</f>
        <v/>
      </c>
    </row>
    <row r="46">
      <c r="A46" s="23" t="n"/>
      <c r="B46" s="23" t="n"/>
      <c r="C46" s="23" t="n"/>
      <c r="D46" s="23" t="n"/>
      <c r="E46" s="23" t="n"/>
      <c r="F46" s="23" t="n"/>
      <c r="G46" s="24" t="n"/>
      <c r="H46" s="24" t="n"/>
      <c r="I46" s="22">
        <f>IF($B46&lt;&gt;"",$B46&amp;"",IF($C46&lt;&gt;"",$C46,""))</f>
        <v/>
      </c>
      <c r="J46" s="22">
        <f>IF($C46&lt;&gt;"",$C46,IF($B46="","",IFERROR(INDEX(코드매핑!$B$5:$B$104,MATCH($B46,코드매핑!$A$5:$A$104,0)),"")))</f>
        <v/>
      </c>
      <c r="K46" s="22">
        <f>IF($E46&lt;&gt;"",$E46,IF($D46="","",IFERROR(INDEX(코드매핑!$D$5:$D$104,MATCH($D46,코드매핑!$C$5:$C$104,0)),"")))</f>
        <v/>
      </c>
      <c r="L46" s="22">
        <f>IF($I46="","",$I46&amp;"#"&amp;COUNTIF($I$5:$I46,$I46))</f>
        <v/>
      </c>
      <c r="M46" s="22">
        <f>IF($I46="","",IF(COUNTIF($I$5:$I46,$I46)=1,MAX($M$4:$M45)+1,""))</f>
        <v/>
      </c>
      <c r="N46" s="22">
        <f>IF(AND($B46="",$C46="",$G46="",$H46=""),"",IF(AND($B46="",$C46=""),"계정 정보 없음 · ","")&amp;IF(AND($B46&lt;&gt;"",$J46=""),"계정명 미확인 → 코드매핑에 계정코드 추가 · ","")&amp;IF(AND($D46&lt;&gt;"",$K46=""),"거래처명 미확인 → 코드매핑에 거래처코드 추가 · ","")&amp;IF(AND($D46="",$E46="",ISERROR(FIND("전기이월",$F46))),"거래처 정보 없음 · ",""))</f>
        <v/>
      </c>
      <c r="O46" s="22">
        <f>IF($N46="","",MAX($O$4:$O45)+1)</f>
        <v/>
      </c>
    </row>
    <row r="47">
      <c r="A47" s="23" t="n"/>
      <c r="B47" s="23" t="n"/>
      <c r="C47" s="23" t="n"/>
      <c r="D47" s="23" t="n"/>
      <c r="E47" s="23" t="n"/>
      <c r="F47" s="23" t="n"/>
      <c r="G47" s="24" t="n"/>
      <c r="H47" s="24" t="n"/>
      <c r="I47" s="22">
        <f>IF($B47&lt;&gt;"",$B47&amp;"",IF($C47&lt;&gt;"",$C47,""))</f>
        <v/>
      </c>
      <c r="J47" s="22">
        <f>IF($C47&lt;&gt;"",$C47,IF($B47="","",IFERROR(INDEX(코드매핑!$B$5:$B$104,MATCH($B47,코드매핑!$A$5:$A$104,0)),"")))</f>
        <v/>
      </c>
      <c r="K47" s="22">
        <f>IF($E47&lt;&gt;"",$E47,IF($D47="","",IFERROR(INDEX(코드매핑!$D$5:$D$104,MATCH($D47,코드매핑!$C$5:$C$104,0)),"")))</f>
        <v/>
      </c>
      <c r="L47" s="22">
        <f>IF($I47="","",$I47&amp;"#"&amp;COUNTIF($I$5:$I47,$I47))</f>
        <v/>
      </c>
      <c r="M47" s="22">
        <f>IF($I47="","",IF(COUNTIF($I$5:$I47,$I47)=1,MAX($M$4:$M46)+1,""))</f>
        <v/>
      </c>
      <c r="N47" s="22">
        <f>IF(AND($B47="",$C47="",$G47="",$H47=""),"",IF(AND($B47="",$C47=""),"계정 정보 없음 · ","")&amp;IF(AND($B47&lt;&gt;"",$J47=""),"계정명 미확인 → 코드매핑에 계정코드 추가 · ","")&amp;IF(AND($D47&lt;&gt;"",$K47=""),"거래처명 미확인 → 코드매핑에 거래처코드 추가 · ","")&amp;IF(AND($D47="",$E47="",ISERROR(FIND("전기이월",$F47))),"거래처 정보 없음 · ",""))</f>
        <v/>
      </c>
      <c r="O47" s="22">
        <f>IF($N47="","",MAX($O$4:$O46)+1)</f>
        <v/>
      </c>
    </row>
    <row r="48">
      <c r="A48" s="23" t="n"/>
      <c r="B48" s="23" t="n"/>
      <c r="C48" s="23" t="n"/>
      <c r="D48" s="23" t="n"/>
      <c r="E48" s="23" t="n"/>
      <c r="F48" s="23" t="n"/>
      <c r="G48" s="24" t="n"/>
      <c r="H48" s="24" t="n"/>
      <c r="I48" s="22">
        <f>IF($B48&lt;&gt;"",$B48&amp;"",IF($C48&lt;&gt;"",$C48,""))</f>
        <v/>
      </c>
      <c r="J48" s="22">
        <f>IF($C48&lt;&gt;"",$C48,IF($B48="","",IFERROR(INDEX(코드매핑!$B$5:$B$104,MATCH($B48,코드매핑!$A$5:$A$104,0)),"")))</f>
        <v/>
      </c>
      <c r="K48" s="22">
        <f>IF($E48&lt;&gt;"",$E48,IF($D48="","",IFERROR(INDEX(코드매핑!$D$5:$D$104,MATCH($D48,코드매핑!$C$5:$C$104,0)),"")))</f>
        <v/>
      </c>
      <c r="L48" s="22">
        <f>IF($I48="","",$I48&amp;"#"&amp;COUNTIF($I$5:$I48,$I48))</f>
        <v/>
      </c>
      <c r="M48" s="22">
        <f>IF($I48="","",IF(COUNTIF($I$5:$I48,$I48)=1,MAX($M$4:$M47)+1,""))</f>
        <v/>
      </c>
      <c r="N48" s="22">
        <f>IF(AND($B48="",$C48="",$G48="",$H48=""),"",IF(AND($B48="",$C48=""),"계정 정보 없음 · ","")&amp;IF(AND($B48&lt;&gt;"",$J48=""),"계정명 미확인 → 코드매핑에 계정코드 추가 · ","")&amp;IF(AND($D48&lt;&gt;"",$K48=""),"거래처명 미확인 → 코드매핑에 거래처코드 추가 · ","")&amp;IF(AND($D48="",$E48="",ISERROR(FIND("전기이월",$F48))),"거래처 정보 없음 · ",""))</f>
        <v/>
      </c>
      <c r="O48" s="22">
        <f>IF($N48="","",MAX($O$4:$O47)+1)</f>
        <v/>
      </c>
    </row>
    <row r="49">
      <c r="A49" s="23" t="n"/>
      <c r="B49" s="23" t="n"/>
      <c r="C49" s="23" t="n"/>
      <c r="D49" s="23" t="n"/>
      <c r="E49" s="23" t="n"/>
      <c r="F49" s="23" t="n"/>
      <c r="G49" s="24" t="n"/>
      <c r="H49" s="24" t="n"/>
      <c r="I49" s="22">
        <f>IF($B49&lt;&gt;"",$B49&amp;"",IF($C49&lt;&gt;"",$C49,""))</f>
        <v/>
      </c>
      <c r="J49" s="22">
        <f>IF($C49&lt;&gt;"",$C49,IF($B49="","",IFERROR(INDEX(코드매핑!$B$5:$B$104,MATCH($B49,코드매핑!$A$5:$A$104,0)),"")))</f>
        <v/>
      </c>
      <c r="K49" s="22">
        <f>IF($E49&lt;&gt;"",$E49,IF($D49="","",IFERROR(INDEX(코드매핑!$D$5:$D$104,MATCH($D49,코드매핑!$C$5:$C$104,0)),"")))</f>
        <v/>
      </c>
      <c r="L49" s="22">
        <f>IF($I49="","",$I49&amp;"#"&amp;COUNTIF($I$5:$I49,$I49))</f>
        <v/>
      </c>
      <c r="M49" s="22">
        <f>IF($I49="","",IF(COUNTIF($I$5:$I49,$I49)=1,MAX($M$4:$M48)+1,""))</f>
        <v/>
      </c>
      <c r="N49" s="22">
        <f>IF(AND($B49="",$C49="",$G49="",$H49=""),"",IF(AND($B49="",$C49=""),"계정 정보 없음 · ","")&amp;IF(AND($B49&lt;&gt;"",$J49=""),"계정명 미확인 → 코드매핑에 계정코드 추가 · ","")&amp;IF(AND($D49&lt;&gt;"",$K49=""),"거래처명 미확인 → 코드매핑에 거래처코드 추가 · ","")&amp;IF(AND($D49="",$E49="",ISERROR(FIND("전기이월",$F49))),"거래처 정보 없음 · ",""))</f>
        <v/>
      </c>
      <c r="O49" s="22">
        <f>IF($N49="","",MAX($O$4:$O48)+1)</f>
        <v/>
      </c>
    </row>
    <row r="50">
      <c r="A50" s="23" t="n"/>
      <c r="B50" s="23" t="n"/>
      <c r="C50" s="23" t="n"/>
      <c r="D50" s="23" t="n"/>
      <c r="E50" s="23" t="n"/>
      <c r="F50" s="23" t="n"/>
      <c r="G50" s="24" t="n"/>
      <c r="H50" s="24" t="n"/>
      <c r="I50" s="22">
        <f>IF($B50&lt;&gt;"",$B50&amp;"",IF($C50&lt;&gt;"",$C50,""))</f>
        <v/>
      </c>
      <c r="J50" s="22">
        <f>IF($C50&lt;&gt;"",$C50,IF($B50="","",IFERROR(INDEX(코드매핑!$B$5:$B$104,MATCH($B50,코드매핑!$A$5:$A$104,0)),"")))</f>
        <v/>
      </c>
      <c r="K50" s="22">
        <f>IF($E50&lt;&gt;"",$E50,IF($D50="","",IFERROR(INDEX(코드매핑!$D$5:$D$104,MATCH($D50,코드매핑!$C$5:$C$104,0)),"")))</f>
        <v/>
      </c>
      <c r="L50" s="22">
        <f>IF($I50="","",$I50&amp;"#"&amp;COUNTIF($I$5:$I50,$I50))</f>
        <v/>
      </c>
      <c r="M50" s="22">
        <f>IF($I50="","",IF(COUNTIF($I$5:$I50,$I50)=1,MAX($M$4:$M49)+1,""))</f>
        <v/>
      </c>
      <c r="N50" s="22">
        <f>IF(AND($B50="",$C50="",$G50="",$H50=""),"",IF(AND($B50="",$C50=""),"계정 정보 없음 · ","")&amp;IF(AND($B50&lt;&gt;"",$J50=""),"계정명 미확인 → 코드매핑에 계정코드 추가 · ","")&amp;IF(AND($D50&lt;&gt;"",$K50=""),"거래처명 미확인 → 코드매핑에 거래처코드 추가 · ","")&amp;IF(AND($D50="",$E50="",ISERROR(FIND("전기이월",$F50))),"거래처 정보 없음 · ",""))</f>
        <v/>
      </c>
      <c r="O50" s="22">
        <f>IF($N50="","",MAX($O$4:$O49)+1)</f>
        <v/>
      </c>
    </row>
    <row r="51">
      <c r="A51" s="23" t="n"/>
      <c r="B51" s="23" t="n"/>
      <c r="C51" s="23" t="n"/>
      <c r="D51" s="23" t="n"/>
      <c r="E51" s="23" t="n"/>
      <c r="F51" s="23" t="n"/>
      <c r="G51" s="24" t="n"/>
      <c r="H51" s="24" t="n"/>
      <c r="I51" s="22">
        <f>IF($B51&lt;&gt;"",$B51&amp;"",IF($C51&lt;&gt;"",$C51,""))</f>
        <v/>
      </c>
      <c r="J51" s="22">
        <f>IF($C51&lt;&gt;"",$C51,IF($B51="","",IFERROR(INDEX(코드매핑!$B$5:$B$104,MATCH($B51,코드매핑!$A$5:$A$104,0)),"")))</f>
        <v/>
      </c>
      <c r="K51" s="22">
        <f>IF($E51&lt;&gt;"",$E51,IF($D51="","",IFERROR(INDEX(코드매핑!$D$5:$D$104,MATCH($D51,코드매핑!$C$5:$C$104,0)),"")))</f>
        <v/>
      </c>
      <c r="L51" s="22">
        <f>IF($I51="","",$I51&amp;"#"&amp;COUNTIF($I$5:$I51,$I51))</f>
        <v/>
      </c>
      <c r="M51" s="22">
        <f>IF($I51="","",IF(COUNTIF($I$5:$I51,$I51)=1,MAX($M$4:$M50)+1,""))</f>
        <v/>
      </c>
      <c r="N51" s="22">
        <f>IF(AND($B51="",$C51="",$G51="",$H51=""),"",IF(AND($B51="",$C51=""),"계정 정보 없음 · ","")&amp;IF(AND($B51&lt;&gt;"",$J51=""),"계정명 미확인 → 코드매핑에 계정코드 추가 · ","")&amp;IF(AND($D51&lt;&gt;"",$K51=""),"거래처명 미확인 → 코드매핑에 거래처코드 추가 · ","")&amp;IF(AND($D51="",$E51="",ISERROR(FIND("전기이월",$F51))),"거래처 정보 없음 · ",""))</f>
        <v/>
      </c>
      <c r="O51" s="22">
        <f>IF($N51="","",MAX($O$4:$O50)+1)</f>
        <v/>
      </c>
    </row>
    <row r="52">
      <c r="A52" s="23" t="n"/>
      <c r="B52" s="23" t="n"/>
      <c r="C52" s="23" t="n"/>
      <c r="D52" s="23" t="n"/>
      <c r="E52" s="23" t="n"/>
      <c r="F52" s="23" t="n"/>
      <c r="G52" s="24" t="n"/>
      <c r="H52" s="24" t="n"/>
      <c r="I52" s="22">
        <f>IF($B52&lt;&gt;"",$B52&amp;"",IF($C52&lt;&gt;"",$C52,""))</f>
        <v/>
      </c>
      <c r="J52" s="22">
        <f>IF($C52&lt;&gt;"",$C52,IF($B52="","",IFERROR(INDEX(코드매핑!$B$5:$B$104,MATCH($B52,코드매핑!$A$5:$A$104,0)),"")))</f>
        <v/>
      </c>
      <c r="K52" s="22">
        <f>IF($E52&lt;&gt;"",$E52,IF($D52="","",IFERROR(INDEX(코드매핑!$D$5:$D$104,MATCH($D52,코드매핑!$C$5:$C$104,0)),"")))</f>
        <v/>
      </c>
      <c r="L52" s="22">
        <f>IF($I52="","",$I52&amp;"#"&amp;COUNTIF($I$5:$I52,$I52))</f>
        <v/>
      </c>
      <c r="M52" s="22">
        <f>IF($I52="","",IF(COUNTIF($I$5:$I52,$I52)=1,MAX($M$4:$M51)+1,""))</f>
        <v/>
      </c>
      <c r="N52" s="22">
        <f>IF(AND($B52="",$C52="",$G52="",$H52=""),"",IF(AND($B52="",$C52=""),"계정 정보 없음 · ","")&amp;IF(AND($B52&lt;&gt;"",$J52=""),"계정명 미확인 → 코드매핑에 계정코드 추가 · ","")&amp;IF(AND($D52&lt;&gt;"",$K52=""),"거래처명 미확인 → 코드매핑에 거래처코드 추가 · ","")&amp;IF(AND($D52="",$E52="",ISERROR(FIND("전기이월",$F52))),"거래처 정보 없음 · ",""))</f>
        <v/>
      </c>
      <c r="O52" s="22">
        <f>IF($N52="","",MAX($O$4:$O51)+1)</f>
        <v/>
      </c>
    </row>
    <row r="53">
      <c r="A53" s="23" t="n"/>
      <c r="B53" s="23" t="n"/>
      <c r="C53" s="23" t="n"/>
      <c r="D53" s="23" t="n"/>
      <c r="E53" s="23" t="n"/>
      <c r="F53" s="23" t="n"/>
      <c r="G53" s="24" t="n"/>
      <c r="H53" s="24" t="n"/>
      <c r="I53" s="22">
        <f>IF($B53&lt;&gt;"",$B53&amp;"",IF($C53&lt;&gt;"",$C53,""))</f>
        <v/>
      </c>
      <c r="J53" s="22">
        <f>IF($C53&lt;&gt;"",$C53,IF($B53="","",IFERROR(INDEX(코드매핑!$B$5:$B$104,MATCH($B53,코드매핑!$A$5:$A$104,0)),"")))</f>
        <v/>
      </c>
      <c r="K53" s="22">
        <f>IF($E53&lt;&gt;"",$E53,IF($D53="","",IFERROR(INDEX(코드매핑!$D$5:$D$104,MATCH($D53,코드매핑!$C$5:$C$104,0)),"")))</f>
        <v/>
      </c>
      <c r="L53" s="22">
        <f>IF($I53="","",$I53&amp;"#"&amp;COUNTIF($I$5:$I53,$I53))</f>
        <v/>
      </c>
      <c r="M53" s="22">
        <f>IF($I53="","",IF(COUNTIF($I$5:$I53,$I53)=1,MAX($M$4:$M52)+1,""))</f>
        <v/>
      </c>
      <c r="N53" s="22">
        <f>IF(AND($B53="",$C53="",$G53="",$H53=""),"",IF(AND($B53="",$C53=""),"계정 정보 없음 · ","")&amp;IF(AND($B53&lt;&gt;"",$J53=""),"계정명 미확인 → 코드매핑에 계정코드 추가 · ","")&amp;IF(AND($D53&lt;&gt;"",$K53=""),"거래처명 미확인 → 코드매핑에 거래처코드 추가 · ","")&amp;IF(AND($D53="",$E53="",ISERROR(FIND("전기이월",$F53))),"거래처 정보 없음 · ",""))</f>
        <v/>
      </c>
      <c r="O53" s="22">
        <f>IF($N53="","",MAX($O$4:$O52)+1)</f>
        <v/>
      </c>
    </row>
    <row r="54">
      <c r="A54" s="23" t="n"/>
      <c r="B54" s="23" t="n"/>
      <c r="C54" s="23" t="n"/>
      <c r="D54" s="23" t="n"/>
      <c r="E54" s="23" t="n"/>
      <c r="F54" s="23" t="n"/>
      <c r="G54" s="24" t="n"/>
      <c r="H54" s="24" t="n"/>
      <c r="I54" s="22">
        <f>IF($B54&lt;&gt;"",$B54&amp;"",IF($C54&lt;&gt;"",$C54,""))</f>
        <v/>
      </c>
      <c r="J54" s="22">
        <f>IF($C54&lt;&gt;"",$C54,IF($B54="","",IFERROR(INDEX(코드매핑!$B$5:$B$104,MATCH($B54,코드매핑!$A$5:$A$104,0)),"")))</f>
        <v/>
      </c>
      <c r="K54" s="22">
        <f>IF($E54&lt;&gt;"",$E54,IF($D54="","",IFERROR(INDEX(코드매핑!$D$5:$D$104,MATCH($D54,코드매핑!$C$5:$C$104,0)),"")))</f>
        <v/>
      </c>
      <c r="L54" s="22">
        <f>IF($I54="","",$I54&amp;"#"&amp;COUNTIF($I$5:$I54,$I54))</f>
        <v/>
      </c>
      <c r="M54" s="22">
        <f>IF($I54="","",IF(COUNTIF($I$5:$I54,$I54)=1,MAX($M$4:$M53)+1,""))</f>
        <v/>
      </c>
      <c r="N54" s="22">
        <f>IF(AND($B54="",$C54="",$G54="",$H54=""),"",IF(AND($B54="",$C54=""),"계정 정보 없음 · ","")&amp;IF(AND($B54&lt;&gt;"",$J54=""),"계정명 미확인 → 코드매핑에 계정코드 추가 · ","")&amp;IF(AND($D54&lt;&gt;"",$K54=""),"거래처명 미확인 → 코드매핑에 거래처코드 추가 · ","")&amp;IF(AND($D54="",$E54="",ISERROR(FIND("전기이월",$F54))),"거래처 정보 없음 · ",""))</f>
        <v/>
      </c>
      <c r="O54" s="22">
        <f>IF($N54="","",MAX($O$4:$O53)+1)</f>
        <v/>
      </c>
    </row>
    <row r="55">
      <c r="A55" s="23" t="n"/>
      <c r="B55" s="23" t="n"/>
      <c r="C55" s="23" t="n"/>
      <c r="D55" s="23" t="n"/>
      <c r="E55" s="23" t="n"/>
      <c r="F55" s="23" t="n"/>
      <c r="G55" s="24" t="n"/>
      <c r="H55" s="24" t="n"/>
      <c r="I55" s="22">
        <f>IF($B55&lt;&gt;"",$B55&amp;"",IF($C55&lt;&gt;"",$C55,""))</f>
        <v/>
      </c>
      <c r="J55" s="22">
        <f>IF($C55&lt;&gt;"",$C55,IF($B55="","",IFERROR(INDEX(코드매핑!$B$5:$B$104,MATCH($B55,코드매핑!$A$5:$A$104,0)),"")))</f>
        <v/>
      </c>
      <c r="K55" s="22">
        <f>IF($E55&lt;&gt;"",$E55,IF($D55="","",IFERROR(INDEX(코드매핑!$D$5:$D$104,MATCH($D55,코드매핑!$C$5:$C$104,0)),"")))</f>
        <v/>
      </c>
      <c r="L55" s="22">
        <f>IF($I55="","",$I55&amp;"#"&amp;COUNTIF($I$5:$I55,$I55))</f>
        <v/>
      </c>
      <c r="M55" s="22">
        <f>IF($I55="","",IF(COUNTIF($I$5:$I55,$I55)=1,MAX($M$4:$M54)+1,""))</f>
        <v/>
      </c>
      <c r="N55" s="22">
        <f>IF(AND($B55="",$C55="",$G55="",$H55=""),"",IF(AND($B55="",$C55=""),"계정 정보 없음 · ","")&amp;IF(AND($B55&lt;&gt;"",$J55=""),"계정명 미확인 → 코드매핑에 계정코드 추가 · ","")&amp;IF(AND($D55&lt;&gt;"",$K55=""),"거래처명 미확인 → 코드매핑에 거래처코드 추가 · ","")&amp;IF(AND($D55="",$E55="",ISERROR(FIND("전기이월",$F55))),"거래처 정보 없음 · ",""))</f>
        <v/>
      </c>
      <c r="O55" s="22">
        <f>IF($N55="","",MAX($O$4:$O54)+1)</f>
        <v/>
      </c>
    </row>
    <row r="56">
      <c r="A56" s="23" t="n"/>
      <c r="B56" s="23" t="n"/>
      <c r="C56" s="23" t="n"/>
      <c r="D56" s="23" t="n"/>
      <c r="E56" s="23" t="n"/>
      <c r="F56" s="23" t="n"/>
      <c r="G56" s="24" t="n"/>
      <c r="H56" s="24" t="n"/>
      <c r="I56" s="22">
        <f>IF($B56&lt;&gt;"",$B56&amp;"",IF($C56&lt;&gt;"",$C56,""))</f>
        <v/>
      </c>
      <c r="J56" s="22">
        <f>IF($C56&lt;&gt;"",$C56,IF($B56="","",IFERROR(INDEX(코드매핑!$B$5:$B$104,MATCH($B56,코드매핑!$A$5:$A$104,0)),"")))</f>
        <v/>
      </c>
      <c r="K56" s="22">
        <f>IF($E56&lt;&gt;"",$E56,IF($D56="","",IFERROR(INDEX(코드매핑!$D$5:$D$104,MATCH($D56,코드매핑!$C$5:$C$104,0)),"")))</f>
        <v/>
      </c>
      <c r="L56" s="22">
        <f>IF($I56="","",$I56&amp;"#"&amp;COUNTIF($I$5:$I56,$I56))</f>
        <v/>
      </c>
      <c r="M56" s="22">
        <f>IF($I56="","",IF(COUNTIF($I$5:$I56,$I56)=1,MAX($M$4:$M55)+1,""))</f>
        <v/>
      </c>
      <c r="N56" s="22">
        <f>IF(AND($B56="",$C56="",$G56="",$H56=""),"",IF(AND($B56="",$C56=""),"계정 정보 없음 · ","")&amp;IF(AND($B56&lt;&gt;"",$J56=""),"계정명 미확인 → 코드매핑에 계정코드 추가 · ","")&amp;IF(AND($D56&lt;&gt;"",$K56=""),"거래처명 미확인 → 코드매핑에 거래처코드 추가 · ","")&amp;IF(AND($D56="",$E56="",ISERROR(FIND("전기이월",$F56))),"거래처 정보 없음 · ",""))</f>
        <v/>
      </c>
      <c r="O56" s="22">
        <f>IF($N56="","",MAX($O$4:$O55)+1)</f>
        <v/>
      </c>
    </row>
    <row r="57">
      <c r="A57" s="23" t="n"/>
      <c r="B57" s="23" t="n"/>
      <c r="C57" s="23" t="n"/>
      <c r="D57" s="23" t="n"/>
      <c r="E57" s="23" t="n"/>
      <c r="F57" s="23" t="n"/>
      <c r="G57" s="24" t="n"/>
      <c r="H57" s="24" t="n"/>
      <c r="I57" s="22">
        <f>IF($B57&lt;&gt;"",$B57&amp;"",IF($C57&lt;&gt;"",$C57,""))</f>
        <v/>
      </c>
      <c r="J57" s="22">
        <f>IF($C57&lt;&gt;"",$C57,IF($B57="","",IFERROR(INDEX(코드매핑!$B$5:$B$104,MATCH($B57,코드매핑!$A$5:$A$104,0)),"")))</f>
        <v/>
      </c>
      <c r="K57" s="22">
        <f>IF($E57&lt;&gt;"",$E57,IF($D57="","",IFERROR(INDEX(코드매핑!$D$5:$D$104,MATCH($D57,코드매핑!$C$5:$C$104,0)),"")))</f>
        <v/>
      </c>
      <c r="L57" s="22">
        <f>IF($I57="","",$I57&amp;"#"&amp;COUNTIF($I$5:$I57,$I57))</f>
        <v/>
      </c>
      <c r="M57" s="22">
        <f>IF($I57="","",IF(COUNTIF($I$5:$I57,$I57)=1,MAX($M$4:$M56)+1,""))</f>
        <v/>
      </c>
      <c r="N57" s="22">
        <f>IF(AND($B57="",$C57="",$G57="",$H57=""),"",IF(AND($B57="",$C57=""),"계정 정보 없음 · ","")&amp;IF(AND($B57&lt;&gt;"",$J57=""),"계정명 미확인 → 코드매핑에 계정코드 추가 · ","")&amp;IF(AND($D57&lt;&gt;"",$K57=""),"거래처명 미확인 → 코드매핑에 거래처코드 추가 · ","")&amp;IF(AND($D57="",$E57="",ISERROR(FIND("전기이월",$F57))),"거래처 정보 없음 · ",""))</f>
        <v/>
      </c>
      <c r="O57" s="22">
        <f>IF($N57="","",MAX($O$4:$O56)+1)</f>
        <v/>
      </c>
    </row>
    <row r="58">
      <c r="A58" s="23" t="n"/>
      <c r="B58" s="23" t="n"/>
      <c r="C58" s="23" t="n"/>
      <c r="D58" s="23" t="n"/>
      <c r="E58" s="23" t="n"/>
      <c r="F58" s="23" t="n"/>
      <c r="G58" s="24" t="n"/>
      <c r="H58" s="24" t="n"/>
      <c r="I58" s="22">
        <f>IF($B58&lt;&gt;"",$B58&amp;"",IF($C58&lt;&gt;"",$C58,""))</f>
        <v/>
      </c>
      <c r="J58" s="22">
        <f>IF($C58&lt;&gt;"",$C58,IF($B58="","",IFERROR(INDEX(코드매핑!$B$5:$B$104,MATCH($B58,코드매핑!$A$5:$A$104,0)),"")))</f>
        <v/>
      </c>
      <c r="K58" s="22">
        <f>IF($E58&lt;&gt;"",$E58,IF($D58="","",IFERROR(INDEX(코드매핑!$D$5:$D$104,MATCH($D58,코드매핑!$C$5:$C$104,0)),"")))</f>
        <v/>
      </c>
      <c r="L58" s="22">
        <f>IF($I58="","",$I58&amp;"#"&amp;COUNTIF($I$5:$I58,$I58))</f>
        <v/>
      </c>
      <c r="M58" s="22">
        <f>IF($I58="","",IF(COUNTIF($I$5:$I58,$I58)=1,MAX($M$4:$M57)+1,""))</f>
        <v/>
      </c>
      <c r="N58" s="22">
        <f>IF(AND($B58="",$C58="",$G58="",$H58=""),"",IF(AND($B58="",$C58=""),"계정 정보 없음 · ","")&amp;IF(AND($B58&lt;&gt;"",$J58=""),"계정명 미확인 → 코드매핑에 계정코드 추가 · ","")&amp;IF(AND($D58&lt;&gt;"",$K58=""),"거래처명 미확인 → 코드매핑에 거래처코드 추가 · ","")&amp;IF(AND($D58="",$E58="",ISERROR(FIND("전기이월",$F58))),"거래처 정보 없음 · ",""))</f>
        <v/>
      </c>
      <c r="O58" s="22">
        <f>IF($N58="","",MAX($O$4:$O57)+1)</f>
        <v/>
      </c>
    </row>
    <row r="59">
      <c r="A59" s="23" t="n"/>
      <c r="B59" s="23" t="n"/>
      <c r="C59" s="23" t="n"/>
      <c r="D59" s="23" t="n"/>
      <c r="E59" s="23" t="n"/>
      <c r="F59" s="23" t="n"/>
      <c r="G59" s="24" t="n"/>
      <c r="H59" s="24" t="n"/>
      <c r="I59" s="22">
        <f>IF($B59&lt;&gt;"",$B59&amp;"",IF($C59&lt;&gt;"",$C59,""))</f>
        <v/>
      </c>
      <c r="J59" s="22">
        <f>IF($C59&lt;&gt;"",$C59,IF($B59="","",IFERROR(INDEX(코드매핑!$B$5:$B$104,MATCH($B59,코드매핑!$A$5:$A$104,0)),"")))</f>
        <v/>
      </c>
      <c r="K59" s="22">
        <f>IF($E59&lt;&gt;"",$E59,IF($D59="","",IFERROR(INDEX(코드매핑!$D$5:$D$104,MATCH($D59,코드매핑!$C$5:$C$104,0)),"")))</f>
        <v/>
      </c>
      <c r="L59" s="22">
        <f>IF($I59="","",$I59&amp;"#"&amp;COUNTIF($I$5:$I59,$I59))</f>
        <v/>
      </c>
      <c r="M59" s="22">
        <f>IF($I59="","",IF(COUNTIF($I$5:$I59,$I59)=1,MAX($M$4:$M58)+1,""))</f>
        <v/>
      </c>
      <c r="N59" s="22">
        <f>IF(AND($B59="",$C59="",$G59="",$H59=""),"",IF(AND($B59="",$C59=""),"계정 정보 없음 · ","")&amp;IF(AND($B59&lt;&gt;"",$J59=""),"계정명 미확인 → 코드매핑에 계정코드 추가 · ","")&amp;IF(AND($D59&lt;&gt;"",$K59=""),"거래처명 미확인 → 코드매핑에 거래처코드 추가 · ","")&amp;IF(AND($D59="",$E59="",ISERROR(FIND("전기이월",$F59))),"거래처 정보 없음 · ",""))</f>
        <v/>
      </c>
      <c r="O59" s="22">
        <f>IF($N59="","",MAX($O$4:$O58)+1)</f>
        <v/>
      </c>
    </row>
    <row r="60">
      <c r="A60" s="23" t="n"/>
      <c r="B60" s="23" t="n"/>
      <c r="C60" s="23" t="n"/>
      <c r="D60" s="23" t="n"/>
      <c r="E60" s="23" t="n"/>
      <c r="F60" s="23" t="n"/>
      <c r="G60" s="24" t="n"/>
      <c r="H60" s="24" t="n"/>
      <c r="I60" s="22">
        <f>IF($B60&lt;&gt;"",$B60&amp;"",IF($C60&lt;&gt;"",$C60,""))</f>
        <v/>
      </c>
      <c r="J60" s="22">
        <f>IF($C60&lt;&gt;"",$C60,IF($B60="","",IFERROR(INDEX(코드매핑!$B$5:$B$104,MATCH($B60,코드매핑!$A$5:$A$104,0)),"")))</f>
        <v/>
      </c>
      <c r="K60" s="22">
        <f>IF($E60&lt;&gt;"",$E60,IF($D60="","",IFERROR(INDEX(코드매핑!$D$5:$D$104,MATCH($D60,코드매핑!$C$5:$C$104,0)),"")))</f>
        <v/>
      </c>
      <c r="L60" s="22">
        <f>IF($I60="","",$I60&amp;"#"&amp;COUNTIF($I$5:$I60,$I60))</f>
        <v/>
      </c>
      <c r="M60" s="22">
        <f>IF($I60="","",IF(COUNTIF($I$5:$I60,$I60)=1,MAX($M$4:$M59)+1,""))</f>
        <v/>
      </c>
      <c r="N60" s="22">
        <f>IF(AND($B60="",$C60="",$G60="",$H60=""),"",IF(AND($B60="",$C60=""),"계정 정보 없음 · ","")&amp;IF(AND($B60&lt;&gt;"",$J60=""),"계정명 미확인 → 코드매핑에 계정코드 추가 · ","")&amp;IF(AND($D60&lt;&gt;"",$K60=""),"거래처명 미확인 → 코드매핑에 거래처코드 추가 · ","")&amp;IF(AND($D60="",$E60="",ISERROR(FIND("전기이월",$F60))),"거래처 정보 없음 · ",""))</f>
        <v/>
      </c>
      <c r="O60" s="22">
        <f>IF($N60="","",MAX($O$4:$O59)+1)</f>
        <v/>
      </c>
    </row>
    <row r="61">
      <c r="A61" s="23" t="n"/>
      <c r="B61" s="23" t="n"/>
      <c r="C61" s="23" t="n"/>
      <c r="D61" s="23" t="n"/>
      <c r="E61" s="23" t="n"/>
      <c r="F61" s="23" t="n"/>
      <c r="G61" s="24" t="n"/>
      <c r="H61" s="24" t="n"/>
      <c r="I61" s="22">
        <f>IF($B61&lt;&gt;"",$B61&amp;"",IF($C61&lt;&gt;"",$C61,""))</f>
        <v/>
      </c>
      <c r="J61" s="22">
        <f>IF($C61&lt;&gt;"",$C61,IF($B61="","",IFERROR(INDEX(코드매핑!$B$5:$B$104,MATCH($B61,코드매핑!$A$5:$A$104,0)),"")))</f>
        <v/>
      </c>
      <c r="K61" s="22">
        <f>IF($E61&lt;&gt;"",$E61,IF($D61="","",IFERROR(INDEX(코드매핑!$D$5:$D$104,MATCH($D61,코드매핑!$C$5:$C$104,0)),"")))</f>
        <v/>
      </c>
      <c r="L61" s="22">
        <f>IF($I61="","",$I61&amp;"#"&amp;COUNTIF($I$5:$I61,$I61))</f>
        <v/>
      </c>
      <c r="M61" s="22">
        <f>IF($I61="","",IF(COUNTIF($I$5:$I61,$I61)=1,MAX($M$4:$M60)+1,""))</f>
        <v/>
      </c>
      <c r="N61" s="22">
        <f>IF(AND($B61="",$C61="",$G61="",$H61=""),"",IF(AND($B61="",$C61=""),"계정 정보 없음 · ","")&amp;IF(AND($B61&lt;&gt;"",$J61=""),"계정명 미확인 → 코드매핑에 계정코드 추가 · ","")&amp;IF(AND($D61&lt;&gt;"",$K61=""),"거래처명 미확인 → 코드매핑에 거래처코드 추가 · ","")&amp;IF(AND($D61="",$E61="",ISERROR(FIND("전기이월",$F61))),"거래처 정보 없음 · ",""))</f>
        <v/>
      </c>
      <c r="O61" s="22">
        <f>IF($N61="","",MAX($O$4:$O60)+1)</f>
        <v/>
      </c>
    </row>
    <row r="62">
      <c r="A62" s="23" t="n"/>
      <c r="B62" s="23" t="n"/>
      <c r="C62" s="23" t="n"/>
      <c r="D62" s="23" t="n"/>
      <c r="E62" s="23" t="n"/>
      <c r="F62" s="23" t="n"/>
      <c r="G62" s="24" t="n"/>
      <c r="H62" s="24" t="n"/>
      <c r="I62" s="22">
        <f>IF($B62&lt;&gt;"",$B62&amp;"",IF($C62&lt;&gt;"",$C62,""))</f>
        <v/>
      </c>
      <c r="J62" s="22">
        <f>IF($C62&lt;&gt;"",$C62,IF($B62="","",IFERROR(INDEX(코드매핑!$B$5:$B$104,MATCH($B62,코드매핑!$A$5:$A$104,0)),"")))</f>
        <v/>
      </c>
      <c r="K62" s="22">
        <f>IF($E62&lt;&gt;"",$E62,IF($D62="","",IFERROR(INDEX(코드매핑!$D$5:$D$104,MATCH($D62,코드매핑!$C$5:$C$104,0)),"")))</f>
        <v/>
      </c>
      <c r="L62" s="22">
        <f>IF($I62="","",$I62&amp;"#"&amp;COUNTIF($I$5:$I62,$I62))</f>
        <v/>
      </c>
      <c r="M62" s="22">
        <f>IF($I62="","",IF(COUNTIF($I$5:$I62,$I62)=1,MAX($M$4:$M61)+1,""))</f>
        <v/>
      </c>
      <c r="N62" s="22">
        <f>IF(AND($B62="",$C62="",$G62="",$H62=""),"",IF(AND($B62="",$C62=""),"계정 정보 없음 · ","")&amp;IF(AND($B62&lt;&gt;"",$J62=""),"계정명 미확인 → 코드매핑에 계정코드 추가 · ","")&amp;IF(AND($D62&lt;&gt;"",$K62=""),"거래처명 미확인 → 코드매핑에 거래처코드 추가 · ","")&amp;IF(AND($D62="",$E62="",ISERROR(FIND("전기이월",$F62))),"거래처 정보 없음 · ",""))</f>
        <v/>
      </c>
      <c r="O62" s="22">
        <f>IF($N62="","",MAX($O$4:$O61)+1)</f>
        <v/>
      </c>
    </row>
    <row r="63">
      <c r="A63" s="23" t="n"/>
      <c r="B63" s="23" t="n"/>
      <c r="C63" s="23" t="n"/>
      <c r="D63" s="23" t="n"/>
      <c r="E63" s="23" t="n"/>
      <c r="F63" s="23" t="n"/>
      <c r="G63" s="24" t="n"/>
      <c r="H63" s="24" t="n"/>
      <c r="I63" s="22">
        <f>IF($B63&lt;&gt;"",$B63&amp;"",IF($C63&lt;&gt;"",$C63,""))</f>
        <v/>
      </c>
      <c r="J63" s="22">
        <f>IF($C63&lt;&gt;"",$C63,IF($B63="","",IFERROR(INDEX(코드매핑!$B$5:$B$104,MATCH($B63,코드매핑!$A$5:$A$104,0)),"")))</f>
        <v/>
      </c>
      <c r="K63" s="22">
        <f>IF($E63&lt;&gt;"",$E63,IF($D63="","",IFERROR(INDEX(코드매핑!$D$5:$D$104,MATCH($D63,코드매핑!$C$5:$C$104,0)),"")))</f>
        <v/>
      </c>
      <c r="L63" s="22">
        <f>IF($I63="","",$I63&amp;"#"&amp;COUNTIF($I$5:$I63,$I63))</f>
        <v/>
      </c>
      <c r="M63" s="22">
        <f>IF($I63="","",IF(COUNTIF($I$5:$I63,$I63)=1,MAX($M$4:$M62)+1,""))</f>
        <v/>
      </c>
      <c r="N63" s="22">
        <f>IF(AND($B63="",$C63="",$G63="",$H63=""),"",IF(AND($B63="",$C63=""),"계정 정보 없음 · ","")&amp;IF(AND($B63&lt;&gt;"",$J63=""),"계정명 미확인 → 코드매핑에 계정코드 추가 · ","")&amp;IF(AND($D63&lt;&gt;"",$K63=""),"거래처명 미확인 → 코드매핑에 거래처코드 추가 · ","")&amp;IF(AND($D63="",$E63="",ISERROR(FIND("전기이월",$F63))),"거래처 정보 없음 · ",""))</f>
        <v/>
      </c>
      <c r="O63" s="22">
        <f>IF($N63="","",MAX($O$4:$O62)+1)</f>
        <v/>
      </c>
    </row>
    <row r="64">
      <c r="A64" s="23" t="n"/>
      <c r="B64" s="23" t="n"/>
      <c r="C64" s="23" t="n"/>
      <c r="D64" s="23" t="n"/>
      <c r="E64" s="23" t="n"/>
      <c r="F64" s="23" t="n"/>
      <c r="G64" s="24" t="n"/>
      <c r="H64" s="24" t="n"/>
      <c r="I64" s="22">
        <f>IF($B64&lt;&gt;"",$B64&amp;"",IF($C64&lt;&gt;"",$C64,""))</f>
        <v/>
      </c>
      <c r="J64" s="22">
        <f>IF($C64&lt;&gt;"",$C64,IF($B64="","",IFERROR(INDEX(코드매핑!$B$5:$B$104,MATCH($B64,코드매핑!$A$5:$A$104,0)),"")))</f>
        <v/>
      </c>
      <c r="K64" s="22">
        <f>IF($E64&lt;&gt;"",$E64,IF($D64="","",IFERROR(INDEX(코드매핑!$D$5:$D$104,MATCH($D64,코드매핑!$C$5:$C$104,0)),"")))</f>
        <v/>
      </c>
      <c r="L64" s="22">
        <f>IF($I64="","",$I64&amp;"#"&amp;COUNTIF($I$5:$I64,$I64))</f>
        <v/>
      </c>
      <c r="M64" s="22">
        <f>IF($I64="","",IF(COUNTIF($I$5:$I64,$I64)=1,MAX($M$4:$M63)+1,""))</f>
        <v/>
      </c>
      <c r="N64" s="22">
        <f>IF(AND($B64="",$C64="",$G64="",$H64=""),"",IF(AND($B64="",$C64=""),"계정 정보 없음 · ","")&amp;IF(AND($B64&lt;&gt;"",$J64=""),"계정명 미확인 → 코드매핑에 계정코드 추가 · ","")&amp;IF(AND($D64&lt;&gt;"",$K64=""),"거래처명 미확인 → 코드매핑에 거래처코드 추가 · ","")&amp;IF(AND($D64="",$E64="",ISERROR(FIND("전기이월",$F64))),"거래처 정보 없음 · ",""))</f>
        <v/>
      </c>
      <c r="O64" s="22">
        <f>IF($N64="","",MAX($O$4:$O63)+1)</f>
        <v/>
      </c>
    </row>
    <row r="65">
      <c r="A65" s="23" t="n"/>
      <c r="B65" s="23" t="n"/>
      <c r="C65" s="23" t="n"/>
      <c r="D65" s="23" t="n"/>
      <c r="E65" s="23" t="n"/>
      <c r="F65" s="23" t="n"/>
      <c r="G65" s="24" t="n"/>
      <c r="H65" s="24" t="n"/>
      <c r="I65" s="22">
        <f>IF($B65&lt;&gt;"",$B65&amp;"",IF($C65&lt;&gt;"",$C65,""))</f>
        <v/>
      </c>
      <c r="J65" s="22">
        <f>IF($C65&lt;&gt;"",$C65,IF($B65="","",IFERROR(INDEX(코드매핑!$B$5:$B$104,MATCH($B65,코드매핑!$A$5:$A$104,0)),"")))</f>
        <v/>
      </c>
      <c r="K65" s="22">
        <f>IF($E65&lt;&gt;"",$E65,IF($D65="","",IFERROR(INDEX(코드매핑!$D$5:$D$104,MATCH($D65,코드매핑!$C$5:$C$104,0)),"")))</f>
        <v/>
      </c>
      <c r="L65" s="22">
        <f>IF($I65="","",$I65&amp;"#"&amp;COUNTIF($I$5:$I65,$I65))</f>
        <v/>
      </c>
      <c r="M65" s="22">
        <f>IF($I65="","",IF(COUNTIF($I$5:$I65,$I65)=1,MAX($M$4:$M64)+1,""))</f>
        <v/>
      </c>
      <c r="N65" s="22">
        <f>IF(AND($B65="",$C65="",$G65="",$H65=""),"",IF(AND($B65="",$C65=""),"계정 정보 없음 · ","")&amp;IF(AND($B65&lt;&gt;"",$J65=""),"계정명 미확인 → 코드매핑에 계정코드 추가 · ","")&amp;IF(AND($D65&lt;&gt;"",$K65=""),"거래처명 미확인 → 코드매핑에 거래처코드 추가 · ","")&amp;IF(AND($D65="",$E65="",ISERROR(FIND("전기이월",$F65))),"거래처 정보 없음 · ",""))</f>
        <v/>
      </c>
      <c r="O65" s="22">
        <f>IF($N65="","",MAX($O$4:$O64)+1)</f>
        <v/>
      </c>
    </row>
    <row r="66">
      <c r="A66" s="23" t="n"/>
      <c r="B66" s="23" t="n"/>
      <c r="C66" s="23" t="n"/>
      <c r="D66" s="23" t="n"/>
      <c r="E66" s="23" t="n"/>
      <c r="F66" s="23" t="n"/>
      <c r="G66" s="24" t="n"/>
      <c r="H66" s="24" t="n"/>
      <c r="I66" s="22">
        <f>IF($B66&lt;&gt;"",$B66&amp;"",IF($C66&lt;&gt;"",$C66,""))</f>
        <v/>
      </c>
      <c r="J66" s="22">
        <f>IF($C66&lt;&gt;"",$C66,IF($B66="","",IFERROR(INDEX(코드매핑!$B$5:$B$104,MATCH($B66,코드매핑!$A$5:$A$104,0)),"")))</f>
        <v/>
      </c>
      <c r="K66" s="22">
        <f>IF($E66&lt;&gt;"",$E66,IF($D66="","",IFERROR(INDEX(코드매핑!$D$5:$D$104,MATCH($D66,코드매핑!$C$5:$C$104,0)),"")))</f>
        <v/>
      </c>
      <c r="L66" s="22">
        <f>IF($I66="","",$I66&amp;"#"&amp;COUNTIF($I$5:$I66,$I66))</f>
        <v/>
      </c>
      <c r="M66" s="22">
        <f>IF($I66="","",IF(COUNTIF($I$5:$I66,$I66)=1,MAX($M$4:$M65)+1,""))</f>
        <v/>
      </c>
      <c r="N66" s="22">
        <f>IF(AND($B66="",$C66="",$G66="",$H66=""),"",IF(AND($B66="",$C66=""),"계정 정보 없음 · ","")&amp;IF(AND($B66&lt;&gt;"",$J66=""),"계정명 미확인 → 코드매핑에 계정코드 추가 · ","")&amp;IF(AND($D66&lt;&gt;"",$K66=""),"거래처명 미확인 → 코드매핑에 거래처코드 추가 · ","")&amp;IF(AND($D66="",$E66="",ISERROR(FIND("전기이월",$F66))),"거래처 정보 없음 · ",""))</f>
        <v/>
      </c>
      <c r="O66" s="22">
        <f>IF($N66="","",MAX($O$4:$O65)+1)</f>
        <v/>
      </c>
    </row>
    <row r="67">
      <c r="A67" s="23" t="n"/>
      <c r="B67" s="23" t="n"/>
      <c r="C67" s="23" t="n"/>
      <c r="D67" s="23" t="n"/>
      <c r="E67" s="23" t="n"/>
      <c r="F67" s="23" t="n"/>
      <c r="G67" s="24" t="n"/>
      <c r="H67" s="24" t="n"/>
      <c r="I67" s="22">
        <f>IF($B67&lt;&gt;"",$B67&amp;"",IF($C67&lt;&gt;"",$C67,""))</f>
        <v/>
      </c>
      <c r="J67" s="22">
        <f>IF($C67&lt;&gt;"",$C67,IF($B67="","",IFERROR(INDEX(코드매핑!$B$5:$B$104,MATCH($B67,코드매핑!$A$5:$A$104,0)),"")))</f>
        <v/>
      </c>
      <c r="K67" s="22">
        <f>IF($E67&lt;&gt;"",$E67,IF($D67="","",IFERROR(INDEX(코드매핑!$D$5:$D$104,MATCH($D67,코드매핑!$C$5:$C$104,0)),"")))</f>
        <v/>
      </c>
      <c r="L67" s="22">
        <f>IF($I67="","",$I67&amp;"#"&amp;COUNTIF($I$5:$I67,$I67))</f>
        <v/>
      </c>
      <c r="M67" s="22">
        <f>IF($I67="","",IF(COUNTIF($I$5:$I67,$I67)=1,MAX($M$4:$M66)+1,""))</f>
        <v/>
      </c>
      <c r="N67" s="22">
        <f>IF(AND($B67="",$C67="",$G67="",$H67=""),"",IF(AND($B67="",$C67=""),"계정 정보 없음 · ","")&amp;IF(AND($B67&lt;&gt;"",$J67=""),"계정명 미확인 → 코드매핑에 계정코드 추가 · ","")&amp;IF(AND($D67&lt;&gt;"",$K67=""),"거래처명 미확인 → 코드매핑에 거래처코드 추가 · ","")&amp;IF(AND($D67="",$E67="",ISERROR(FIND("전기이월",$F67))),"거래처 정보 없음 · ",""))</f>
        <v/>
      </c>
      <c r="O67" s="22">
        <f>IF($N67="","",MAX($O$4:$O66)+1)</f>
        <v/>
      </c>
    </row>
    <row r="68">
      <c r="A68" s="23" t="n"/>
      <c r="B68" s="23" t="n"/>
      <c r="C68" s="23" t="n"/>
      <c r="D68" s="23" t="n"/>
      <c r="E68" s="23" t="n"/>
      <c r="F68" s="23" t="n"/>
      <c r="G68" s="24" t="n"/>
      <c r="H68" s="24" t="n"/>
      <c r="I68" s="22">
        <f>IF($B68&lt;&gt;"",$B68&amp;"",IF($C68&lt;&gt;"",$C68,""))</f>
        <v/>
      </c>
      <c r="J68" s="22">
        <f>IF($C68&lt;&gt;"",$C68,IF($B68="","",IFERROR(INDEX(코드매핑!$B$5:$B$104,MATCH($B68,코드매핑!$A$5:$A$104,0)),"")))</f>
        <v/>
      </c>
      <c r="K68" s="22">
        <f>IF($E68&lt;&gt;"",$E68,IF($D68="","",IFERROR(INDEX(코드매핑!$D$5:$D$104,MATCH($D68,코드매핑!$C$5:$C$104,0)),"")))</f>
        <v/>
      </c>
      <c r="L68" s="22">
        <f>IF($I68="","",$I68&amp;"#"&amp;COUNTIF($I$5:$I68,$I68))</f>
        <v/>
      </c>
      <c r="M68" s="22">
        <f>IF($I68="","",IF(COUNTIF($I$5:$I68,$I68)=1,MAX($M$4:$M67)+1,""))</f>
        <v/>
      </c>
      <c r="N68" s="22">
        <f>IF(AND($B68="",$C68="",$G68="",$H68=""),"",IF(AND($B68="",$C68=""),"계정 정보 없음 · ","")&amp;IF(AND($B68&lt;&gt;"",$J68=""),"계정명 미확인 → 코드매핑에 계정코드 추가 · ","")&amp;IF(AND($D68&lt;&gt;"",$K68=""),"거래처명 미확인 → 코드매핑에 거래처코드 추가 · ","")&amp;IF(AND($D68="",$E68="",ISERROR(FIND("전기이월",$F68))),"거래처 정보 없음 · ",""))</f>
        <v/>
      </c>
      <c r="O68" s="22">
        <f>IF($N68="","",MAX($O$4:$O67)+1)</f>
        <v/>
      </c>
    </row>
    <row r="69">
      <c r="A69" s="23" t="n"/>
      <c r="B69" s="23" t="n"/>
      <c r="C69" s="23" t="n"/>
      <c r="D69" s="23" t="n"/>
      <c r="E69" s="23" t="n"/>
      <c r="F69" s="23" t="n"/>
      <c r="G69" s="24" t="n"/>
      <c r="H69" s="24" t="n"/>
      <c r="I69" s="22">
        <f>IF($B69&lt;&gt;"",$B69&amp;"",IF($C69&lt;&gt;"",$C69,""))</f>
        <v/>
      </c>
      <c r="J69" s="22">
        <f>IF($C69&lt;&gt;"",$C69,IF($B69="","",IFERROR(INDEX(코드매핑!$B$5:$B$104,MATCH($B69,코드매핑!$A$5:$A$104,0)),"")))</f>
        <v/>
      </c>
      <c r="K69" s="22">
        <f>IF($E69&lt;&gt;"",$E69,IF($D69="","",IFERROR(INDEX(코드매핑!$D$5:$D$104,MATCH($D69,코드매핑!$C$5:$C$104,0)),"")))</f>
        <v/>
      </c>
      <c r="L69" s="22">
        <f>IF($I69="","",$I69&amp;"#"&amp;COUNTIF($I$5:$I69,$I69))</f>
        <v/>
      </c>
      <c r="M69" s="22">
        <f>IF($I69="","",IF(COUNTIF($I$5:$I69,$I69)=1,MAX($M$4:$M68)+1,""))</f>
        <v/>
      </c>
      <c r="N69" s="22">
        <f>IF(AND($B69="",$C69="",$G69="",$H69=""),"",IF(AND($B69="",$C69=""),"계정 정보 없음 · ","")&amp;IF(AND($B69&lt;&gt;"",$J69=""),"계정명 미확인 → 코드매핑에 계정코드 추가 · ","")&amp;IF(AND($D69&lt;&gt;"",$K69=""),"거래처명 미확인 → 코드매핑에 거래처코드 추가 · ","")&amp;IF(AND($D69="",$E69="",ISERROR(FIND("전기이월",$F69))),"거래처 정보 없음 · ",""))</f>
        <v/>
      </c>
      <c r="O69" s="22">
        <f>IF($N69="","",MAX($O$4:$O68)+1)</f>
        <v/>
      </c>
    </row>
    <row r="70">
      <c r="A70" s="23" t="n"/>
      <c r="B70" s="23" t="n"/>
      <c r="C70" s="23" t="n"/>
      <c r="D70" s="23" t="n"/>
      <c r="E70" s="23" t="n"/>
      <c r="F70" s="23" t="n"/>
      <c r="G70" s="24" t="n"/>
      <c r="H70" s="24" t="n"/>
      <c r="I70" s="22">
        <f>IF($B70&lt;&gt;"",$B70&amp;"",IF($C70&lt;&gt;"",$C70,""))</f>
        <v/>
      </c>
      <c r="J70" s="22">
        <f>IF($C70&lt;&gt;"",$C70,IF($B70="","",IFERROR(INDEX(코드매핑!$B$5:$B$104,MATCH($B70,코드매핑!$A$5:$A$104,0)),"")))</f>
        <v/>
      </c>
      <c r="K70" s="22">
        <f>IF($E70&lt;&gt;"",$E70,IF($D70="","",IFERROR(INDEX(코드매핑!$D$5:$D$104,MATCH($D70,코드매핑!$C$5:$C$104,0)),"")))</f>
        <v/>
      </c>
      <c r="L70" s="22">
        <f>IF($I70="","",$I70&amp;"#"&amp;COUNTIF($I$5:$I70,$I70))</f>
        <v/>
      </c>
      <c r="M70" s="22">
        <f>IF($I70="","",IF(COUNTIF($I$5:$I70,$I70)=1,MAX($M$4:$M69)+1,""))</f>
        <v/>
      </c>
      <c r="N70" s="22">
        <f>IF(AND($B70="",$C70="",$G70="",$H70=""),"",IF(AND($B70="",$C70=""),"계정 정보 없음 · ","")&amp;IF(AND($B70&lt;&gt;"",$J70=""),"계정명 미확인 → 코드매핑에 계정코드 추가 · ","")&amp;IF(AND($D70&lt;&gt;"",$K70=""),"거래처명 미확인 → 코드매핑에 거래처코드 추가 · ","")&amp;IF(AND($D70="",$E70="",ISERROR(FIND("전기이월",$F70))),"거래처 정보 없음 · ",""))</f>
        <v/>
      </c>
      <c r="O70" s="22">
        <f>IF($N70="","",MAX($O$4:$O69)+1)</f>
        <v/>
      </c>
    </row>
    <row r="71">
      <c r="A71" s="23" t="n"/>
      <c r="B71" s="23" t="n"/>
      <c r="C71" s="23" t="n"/>
      <c r="D71" s="23" t="n"/>
      <c r="E71" s="23" t="n"/>
      <c r="F71" s="23" t="n"/>
      <c r="G71" s="24" t="n"/>
      <c r="H71" s="24" t="n"/>
      <c r="I71" s="22">
        <f>IF($B71&lt;&gt;"",$B71&amp;"",IF($C71&lt;&gt;"",$C71,""))</f>
        <v/>
      </c>
      <c r="J71" s="22">
        <f>IF($C71&lt;&gt;"",$C71,IF($B71="","",IFERROR(INDEX(코드매핑!$B$5:$B$104,MATCH($B71,코드매핑!$A$5:$A$104,0)),"")))</f>
        <v/>
      </c>
      <c r="K71" s="22">
        <f>IF($E71&lt;&gt;"",$E71,IF($D71="","",IFERROR(INDEX(코드매핑!$D$5:$D$104,MATCH($D71,코드매핑!$C$5:$C$104,0)),"")))</f>
        <v/>
      </c>
      <c r="L71" s="22">
        <f>IF($I71="","",$I71&amp;"#"&amp;COUNTIF($I$5:$I71,$I71))</f>
        <v/>
      </c>
      <c r="M71" s="22">
        <f>IF($I71="","",IF(COUNTIF($I$5:$I71,$I71)=1,MAX($M$4:$M70)+1,""))</f>
        <v/>
      </c>
      <c r="N71" s="22">
        <f>IF(AND($B71="",$C71="",$G71="",$H71=""),"",IF(AND($B71="",$C71=""),"계정 정보 없음 · ","")&amp;IF(AND($B71&lt;&gt;"",$J71=""),"계정명 미확인 → 코드매핑에 계정코드 추가 · ","")&amp;IF(AND($D71&lt;&gt;"",$K71=""),"거래처명 미확인 → 코드매핑에 거래처코드 추가 · ","")&amp;IF(AND($D71="",$E71="",ISERROR(FIND("전기이월",$F71))),"거래처 정보 없음 · ",""))</f>
        <v/>
      </c>
      <c r="O71" s="22">
        <f>IF($N71="","",MAX($O$4:$O70)+1)</f>
        <v/>
      </c>
    </row>
    <row r="72">
      <c r="A72" s="23" t="n"/>
      <c r="B72" s="23" t="n"/>
      <c r="C72" s="23" t="n"/>
      <c r="D72" s="23" t="n"/>
      <c r="E72" s="23" t="n"/>
      <c r="F72" s="23" t="n"/>
      <c r="G72" s="24" t="n"/>
      <c r="H72" s="24" t="n"/>
      <c r="I72" s="22">
        <f>IF($B72&lt;&gt;"",$B72&amp;"",IF($C72&lt;&gt;"",$C72,""))</f>
        <v/>
      </c>
      <c r="J72" s="22">
        <f>IF($C72&lt;&gt;"",$C72,IF($B72="","",IFERROR(INDEX(코드매핑!$B$5:$B$104,MATCH($B72,코드매핑!$A$5:$A$104,0)),"")))</f>
        <v/>
      </c>
      <c r="K72" s="22">
        <f>IF($E72&lt;&gt;"",$E72,IF($D72="","",IFERROR(INDEX(코드매핑!$D$5:$D$104,MATCH($D72,코드매핑!$C$5:$C$104,0)),"")))</f>
        <v/>
      </c>
      <c r="L72" s="22">
        <f>IF($I72="","",$I72&amp;"#"&amp;COUNTIF($I$5:$I72,$I72))</f>
        <v/>
      </c>
      <c r="M72" s="22">
        <f>IF($I72="","",IF(COUNTIF($I$5:$I72,$I72)=1,MAX($M$4:$M71)+1,""))</f>
        <v/>
      </c>
      <c r="N72" s="22">
        <f>IF(AND($B72="",$C72="",$G72="",$H72=""),"",IF(AND($B72="",$C72=""),"계정 정보 없음 · ","")&amp;IF(AND($B72&lt;&gt;"",$J72=""),"계정명 미확인 → 코드매핑에 계정코드 추가 · ","")&amp;IF(AND($D72&lt;&gt;"",$K72=""),"거래처명 미확인 → 코드매핑에 거래처코드 추가 · ","")&amp;IF(AND($D72="",$E72="",ISERROR(FIND("전기이월",$F72))),"거래처 정보 없음 · ",""))</f>
        <v/>
      </c>
      <c r="O72" s="22">
        <f>IF($N72="","",MAX($O$4:$O71)+1)</f>
        <v/>
      </c>
    </row>
    <row r="73">
      <c r="A73" s="23" t="n"/>
      <c r="B73" s="23" t="n"/>
      <c r="C73" s="23" t="n"/>
      <c r="D73" s="23" t="n"/>
      <c r="E73" s="23" t="n"/>
      <c r="F73" s="23" t="n"/>
      <c r="G73" s="24" t="n"/>
      <c r="H73" s="24" t="n"/>
      <c r="I73" s="22">
        <f>IF($B73&lt;&gt;"",$B73&amp;"",IF($C73&lt;&gt;"",$C73,""))</f>
        <v/>
      </c>
      <c r="J73" s="22">
        <f>IF($C73&lt;&gt;"",$C73,IF($B73="","",IFERROR(INDEX(코드매핑!$B$5:$B$104,MATCH($B73,코드매핑!$A$5:$A$104,0)),"")))</f>
        <v/>
      </c>
      <c r="K73" s="22">
        <f>IF($E73&lt;&gt;"",$E73,IF($D73="","",IFERROR(INDEX(코드매핑!$D$5:$D$104,MATCH($D73,코드매핑!$C$5:$C$104,0)),"")))</f>
        <v/>
      </c>
      <c r="L73" s="22">
        <f>IF($I73="","",$I73&amp;"#"&amp;COUNTIF($I$5:$I73,$I73))</f>
        <v/>
      </c>
      <c r="M73" s="22">
        <f>IF($I73="","",IF(COUNTIF($I$5:$I73,$I73)=1,MAX($M$4:$M72)+1,""))</f>
        <v/>
      </c>
      <c r="N73" s="22">
        <f>IF(AND($B73="",$C73="",$G73="",$H73=""),"",IF(AND($B73="",$C73=""),"계정 정보 없음 · ","")&amp;IF(AND($B73&lt;&gt;"",$J73=""),"계정명 미확인 → 코드매핑에 계정코드 추가 · ","")&amp;IF(AND($D73&lt;&gt;"",$K73=""),"거래처명 미확인 → 코드매핑에 거래처코드 추가 · ","")&amp;IF(AND($D73="",$E73="",ISERROR(FIND("전기이월",$F73))),"거래처 정보 없음 · ",""))</f>
        <v/>
      </c>
      <c r="O73" s="22">
        <f>IF($N73="","",MAX($O$4:$O72)+1)</f>
        <v/>
      </c>
    </row>
    <row r="74">
      <c r="A74" s="23" t="n"/>
      <c r="B74" s="23" t="n"/>
      <c r="C74" s="23" t="n"/>
      <c r="D74" s="23" t="n"/>
      <c r="E74" s="23" t="n"/>
      <c r="F74" s="23" t="n"/>
      <c r="G74" s="24" t="n"/>
      <c r="H74" s="24" t="n"/>
      <c r="I74" s="22">
        <f>IF($B74&lt;&gt;"",$B74&amp;"",IF($C74&lt;&gt;"",$C74,""))</f>
        <v/>
      </c>
      <c r="J74" s="22">
        <f>IF($C74&lt;&gt;"",$C74,IF($B74="","",IFERROR(INDEX(코드매핑!$B$5:$B$104,MATCH($B74,코드매핑!$A$5:$A$104,0)),"")))</f>
        <v/>
      </c>
      <c r="K74" s="22">
        <f>IF($E74&lt;&gt;"",$E74,IF($D74="","",IFERROR(INDEX(코드매핑!$D$5:$D$104,MATCH($D74,코드매핑!$C$5:$C$104,0)),"")))</f>
        <v/>
      </c>
      <c r="L74" s="22">
        <f>IF($I74="","",$I74&amp;"#"&amp;COUNTIF($I$5:$I74,$I74))</f>
        <v/>
      </c>
      <c r="M74" s="22">
        <f>IF($I74="","",IF(COUNTIF($I$5:$I74,$I74)=1,MAX($M$4:$M73)+1,""))</f>
        <v/>
      </c>
      <c r="N74" s="22">
        <f>IF(AND($B74="",$C74="",$G74="",$H74=""),"",IF(AND($B74="",$C74=""),"계정 정보 없음 · ","")&amp;IF(AND($B74&lt;&gt;"",$J74=""),"계정명 미확인 → 코드매핑에 계정코드 추가 · ","")&amp;IF(AND($D74&lt;&gt;"",$K74=""),"거래처명 미확인 → 코드매핑에 거래처코드 추가 · ","")&amp;IF(AND($D74="",$E74="",ISERROR(FIND("전기이월",$F74))),"거래처 정보 없음 · ",""))</f>
        <v/>
      </c>
      <c r="O74" s="22">
        <f>IF($N74="","",MAX($O$4:$O73)+1)</f>
        <v/>
      </c>
    </row>
    <row r="75">
      <c r="A75" s="23" t="n"/>
      <c r="B75" s="23" t="n"/>
      <c r="C75" s="23" t="n"/>
      <c r="D75" s="23" t="n"/>
      <c r="E75" s="23" t="n"/>
      <c r="F75" s="23" t="n"/>
      <c r="G75" s="24" t="n"/>
      <c r="H75" s="24" t="n"/>
      <c r="I75" s="22">
        <f>IF($B75&lt;&gt;"",$B75&amp;"",IF($C75&lt;&gt;"",$C75,""))</f>
        <v/>
      </c>
      <c r="J75" s="22">
        <f>IF($C75&lt;&gt;"",$C75,IF($B75="","",IFERROR(INDEX(코드매핑!$B$5:$B$104,MATCH($B75,코드매핑!$A$5:$A$104,0)),"")))</f>
        <v/>
      </c>
      <c r="K75" s="22">
        <f>IF($E75&lt;&gt;"",$E75,IF($D75="","",IFERROR(INDEX(코드매핑!$D$5:$D$104,MATCH($D75,코드매핑!$C$5:$C$104,0)),"")))</f>
        <v/>
      </c>
      <c r="L75" s="22">
        <f>IF($I75="","",$I75&amp;"#"&amp;COUNTIF($I$5:$I75,$I75))</f>
        <v/>
      </c>
      <c r="M75" s="22">
        <f>IF($I75="","",IF(COUNTIF($I$5:$I75,$I75)=1,MAX($M$4:$M74)+1,""))</f>
        <v/>
      </c>
      <c r="N75" s="22">
        <f>IF(AND($B75="",$C75="",$G75="",$H75=""),"",IF(AND($B75="",$C75=""),"계정 정보 없음 · ","")&amp;IF(AND($B75&lt;&gt;"",$J75=""),"계정명 미확인 → 코드매핑에 계정코드 추가 · ","")&amp;IF(AND($D75&lt;&gt;"",$K75=""),"거래처명 미확인 → 코드매핑에 거래처코드 추가 · ","")&amp;IF(AND($D75="",$E75="",ISERROR(FIND("전기이월",$F75))),"거래처 정보 없음 · ",""))</f>
        <v/>
      </c>
      <c r="O75" s="22">
        <f>IF($N75="","",MAX($O$4:$O74)+1)</f>
        <v/>
      </c>
    </row>
    <row r="76">
      <c r="A76" s="23" t="n"/>
      <c r="B76" s="23" t="n"/>
      <c r="C76" s="23" t="n"/>
      <c r="D76" s="23" t="n"/>
      <c r="E76" s="23" t="n"/>
      <c r="F76" s="23" t="n"/>
      <c r="G76" s="24" t="n"/>
      <c r="H76" s="24" t="n"/>
      <c r="I76" s="22">
        <f>IF($B76&lt;&gt;"",$B76&amp;"",IF($C76&lt;&gt;"",$C76,""))</f>
        <v/>
      </c>
      <c r="J76" s="22">
        <f>IF($C76&lt;&gt;"",$C76,IF($B76="","",IFERROR(INDEX(코드매핑!$B$5:$B$104,MATCH($B76,코드매핑!$A$5:$A$104,0)),"")))</f>
        <v/>
      </c>
      <c r="K76" s="22">
        <f>IF($E76&lt;&gt;"",$E76,IF($D76="","",IFERROR(INDEX(코드매핑!$D$5:$D$104,MATCH($D76,코드매핑!$C$5:$C$104,0)),"")))</f>
        <v/>
      </c>
      <c r="L76" s="22">
        <f>IF($I76="","",$I76&amp;"#"&amp;COUNTIF($I$5:$I76,$I76))</f>
        <v/>
      </c>
      <c r="M76" s="22">
        <f>IF($I76="","",IF(COUNTIF($I$5:$I76,$I76)=1,MAX($M$4:$M75)+1,""))</f>
        <v/>
      </c>
      <c r="N76" s="22">
        <f>IF(AND($B76="",$C76="",$G76="",$H76=""),"",IF(AND($B76="",$C76=""),"계정 정보 없음 · ","")&amp;IF(AND($B76&lt;&gt;"",$J76=""),"계정명 미확인 → 코드매핑에 계정코드 추가 · ","")&amp;IF(AND($D76&lt;&gt;"",$K76=""),"거래처명 미확인 → 코드매핑에 거래처코드 추가 · ","")&amp;IF(AND($D76="",$E76="",ISERROR(FIND("전기이월",$F76))),"거래처 정보 없음 · ",""))</f>
        <v/>
      </c>
      <c r="O76" s="22">
        <f>IF($N76="","",MAX($O$4:$O75)+1)</f>
        <v/>
      </c>
    </row>
    <row r="77">
      <c r="A77" s="23" t="n"/>
      <c r="B77" s="23" t="n"/>
      <c r="C77" s="23" t="n"/>
      <c r="D77" s="23" t="n"/>
      <c r="E77" s="23" t="n"/>
      <c r="F77" s="23" t="n"/>
      <c r="G77" s="24" t="n"/>
      <c r="H77" s="24" t="n"/>
      <c r="I77" s="22">
        <f>IF($B77&lt;&gt;"",$B77&amp;"",IF($C77&lt;&gt;"",$C77,""))</f>
        <v/>
      </c>
      <c r="J77" s="22">
        <f>IF($C77&lt;&gt;"",$C77,IF($B77="","",IFERROR(INDEX(코드매핑!$B$5:$B$104,MATCH($B77,코드매핑!$A$5:$A$104,0)),"")))</f>
        <v/>
      </c>
      <c r="K77" s="22">
        <f>IF($E77&lt;&gt;"",$E77,IF($D77="","",IFERROR(INDEX(코드매핑!$D$5:$D$104,MATCH($D77,코드매핑!$C$5:$C$104,0)),"")))</f>
        <v/>
      </c>
      <c r="L77" s="22">
        <f>IF($I77="","",$I77&amp;"#"&amp;COUNTIF($I$5:$I77,$I77))</f>
        <v/>
      </c>
      <c r="M77" s="22">
        <f>IF($I77="","",IF(COUNTIF($I$5:$I77,$I77)=1,MAX($M$4:$M76)+1,""))</f>
        <v/>
      </c>
      <c r="N77" s="22">
        <f>IF(AND($B77="",$C77="",$G77="",$H77=""),"",IF(AND($B77="",$C77=""),"계정 정보 없음 · ","")&amp;IF(AND($B77&lt;&gt;"",$J77=""),"계정명 미확인 → 코드매핑에 계정코드 추가 · ","")&amp;IF(AND($D77&lt;&gt;"",$K77=""),"거래처명 미확인 → 코드매핑에 거래처코드 추가 · ","")&amp;IF(AND($D77="",$E77="",ISERROR(FIND("전기이월",$F77))),"거래처 정보 없음 · ",""))</f>
        <v/>
      </c>
      <c r="O77" s="22">
        <f>IF($N77="","",MAX($O$4:$O76)+1)</f>
        <v/>
      </c>
    </row>
    <row r="78">
      <c r="A78" s="23" t="n"/>
      <c r="B78" s="23" t="n"/>
      <c r="C78" s="23" t="n"/>
      <c r="D78" s="23" t="n"/>
      <c r="E78" s="23" t="n"/>
      <c r="F78" s="23" t="n"/>
      <c r="G78" s="24" t="n"/>
      <c r="H78" s="24" t="n"/>
      <c r="I78" s="22">
        <f>IF($B78&lt;&gt;"",$B78&amp;"",IF($C78&lt;&gt;"",$C78,""))</f>
        <v/>
      </c>
      <c r="J78" s="22">
        <f>IF($C78&lt;&gt;"",$C78,IF($B78="","",IFERROR(INDEX(코드매핑!$B$5:$B$104,MATCH($B78,코드매핑!$A$5:$A$104,0)),"")))</f>
        <v/>
      </c>
      <c r="K78" s="22">
        <f>IF($E78&lt;&gt;"",$E78,IF($D78="","",IFERROR(INDEX(코드매핑!$D$5:$D$104,MATCH($D78,코드매핑!$C$5:$C$104,0)),"")))</f>
        <v/>
      </c>
      <c r="L78" s="22">
        <f>IF($I78="","",$I78&amp;"#"&amp;COUNTIF($I$5:$I78,$I78))</f>
        <v/>
      </c>
      <c r="M78" s="22">
        <f>IF($I78="","",IF(COUNTIF($I$5:$I78,$I78)=1,MAX($M$4:$M77)+1,""))</f>
        <v/>
      </c>
      <c r="N78" s="22">
        <f>IF(AND($B78="",$C78="",$G78="",$H78=""),"",IF(AND($B78="",$C78=""),"계정 정보 없음 · ","")&amp;IF(AND($B78&lt;&gt;"",$J78=""),"계정명 미확인 → 코드매핑에 계정코드 추가 · ","")&amp;IF(AND($D78&lt;&gt;"",$K78=""),"거래처명 미확인 → 코드매핑에 거래처코드 추가 · ","")&amp;IF(AND($D78="",$E78="",ISERROR(FIND("전기이월",$F78))),"거래처 정보 없음 · ",""))</f>
        <v/>
      </c>
      <c r="O78" s="22">
        <f>IF($N78="","",MAX($O$4:$O77)+1)</f>
        <v/>
      </c>
    </row>
    <row r="79">
      <c r="A79" s="23" t="n"/>
      <c r="B79" s="23" t="n"/>
      <c r="C79" s="23" t="n"/>
      <c r="D79" s="23" t="n"/>
      <c r="E79" s="23" t="n"/>
      <c r="F79" s="23" t="n"/>
      <c r="G79" s="24" t="n"/>
      <c r="H79" s="24" t="n"/>
      <c r="I79" s="22">
        <f>IF($B79&lt;&gt;"",$B79&amp;"",IF($C79&lt;&gt;"",$C79,""))</f>
        <v/>
      </c>
      <c r="J79" s="22">
        <f>IF($C79&lt;&gt;"",$C79,IF($B79="","",IFERROR(INDEX(코드매핑!$B$5:$B$104,MATCH($B79,코드매핑!$A$5:$A$104,0)),"")))</f>
        <v/>
      </c>
      <c r="K79" s="22">
        <f>IF($E79&lt;&gt;"",$E79,IF($D79="","",IFERROR(INDEX(코드매핑!$D$5:$D$104,MATCH($D79,코드매핑!$C$5:$C$104,0)),"")))</f>
        <v/>
      </c>
      <c r="L79" s="22">
        <f>IF($I79="","",$I79&amp;"#"&amp;COUNTIF($I$5:$I79,$I79))</f>
        <v/>
      </c>
      <c r="M79" s="22">
        <f>IF($I79="","",IF(COUNTIF($I$5:$I79,$I79)=1,MAX($M$4:$M78)+1,""))</f>
        <v/>
      </c>
      <c r="N79" s="22">
        <f>IF(AND($B79="",$C79="",$G79="",$H79=""),"",IF(AND($B79="",$C79=""),"계정 정보 없음 · ","")&amp;IF(AND($B79&lt;&gt;"",$J79=""),"계정명 미확인 → 코드매핑에 계정코드 추가 · ","")&amp;IF(AND($D79&lt;&gt;"",$K79=""),"거래처명 미확인 → 코드매핑에 거래처코드 추가 · ","")&amp;IF(AND($D79="",$E79="",ISERROR(FIND("전기이월",$F79))),"거래처 정보 없음 · ",""))</f>
        <v/>
      </c>
      <c r="O79" s="22">
        <f>IF($N79="","",MAX($O$4:$O78)+1)</f>
        <v/>
      </c>
    </row>
    <row r="80">
      <c r="A80" s="23" t="n"/>
      <c r="B80" s="23" t="n"/>
      <c r="C80" s="23" t="n"/>
      <c r="D80" s="23" t="n"/>
      <c r="E80" s="23" t="n"/>
      <c r="F80" s="23" t="n"/>
      <c r="G80" s="24" t="n"/>
      <c r="H80" s="24" t="n"/>
      <c r="I80" s="22">
        <f>IF($B80&lt;&gt;"",$B80&amp;"",IF($C80&lt;&gt;"",$C80,""))</f>
        <v/>
      </c>
      <c r="J80" s="22">
        <f>IF($C80&lt;&gt;"",$C80,IF($B80="","",IFERROR(INDEX(코드매핑!$B$5:$B$104,MATCH($B80,코드매핑!$A$5:$A$104,0)),"")))</f>
        <v/>
      </c>
      <c r="K80" s="22">
        <f>IF($E80&lt;&gt;"",$E80,IF($D80="","",IFERROR(INDEX(코드매핑!$D$5:$D$104,MATCH($D80,코드매핑!$C$5:$C$104,0)),"")))</f>
        <v/>
      </c>
      <c r="L80" s="22">
        <f>IF($I80="","",$I80&amp;"#"&amp;COUNTIF($I$5:$I80,$I80))</f>
        <v/>
      </c>
      <c r="M80" s="22">
        <f>IF($I80="","",IF(COUNTIF($I$5:$I80,$I80)=1,MAX($M$4:$M79)+1,""))</f>
        <v/>
      </c>
      <c r="N80" s="22">
        <f>IF(AND($B80="",$C80="",$G80="",$H80=""),"",IF(AND($B80="",$C80=""),"계정 정보 없음 · ","")&amp;IF(AND($B80&lt;&gt;"",$J80=""),"계정명 미확인 → 코드매핑에 계정코드 추가 · ","")&amp;IF(AND($D80&lt;&gt;"",$K80=""),"거래처명 미확인 → 코드매핑에 거래처코드 추가 · ","")&amp;IF(AND($D80="",$E80="",ISERROR(FIND("전기이월",$F80))),"거래처 정보 없음 · ",""))</f>
        <v/>
      </c>
      <c r="O80" s="22">
        <f>IF($N80="","",MAX($O$4:$O79)+1)</f>
        <v/>
      </c>
    </row>
    <row r="81">
      <c r="A81" s="23" t="n"/>
      <c r="B81" s="23" t="n"/>
      <c r="C81" s="23" t="n"/>
      <c r="D81" s="23" t="n"/>
      <c r="E81" s="23" t="n"/>
      <c r="F81" s="23" t="n"/>
      <c r="G81" s="24" t="n"/>
      <c r="H81" s="24" t="n"/>
      <c r="I81" s="22">
        <f>IF($B81&lt;&gt;"",$B81&amp;"",IF($C81&lt;&gt;"",$C81,""))</f>
        <v/>
      </c>
      <c r="J81" s="22">
        <f>IF($C81&lt;&gt;"",$C81,IF($B81="","",IFERROR(INDEX(코드매핑!$B$5:$B$104,MATCH($B81,코드매핑!$A$5:$A$104,0)),"")))</f>
        <v/>
      </c>
      <c r="K81" s="22">
        <f>IF($E81&lt;&gt;"",$E81,IF($D81="","",IFERROR(INDEX(코드매핑!$D$5:$D$104,MATCH($D81,코드매핑!$C$5:$C$104,0)),"")))</f>
        <v/>
      </c>
      <c r="L81" s="22">
        <f>IF($I81="","",$I81&amp;"#"&amp;COUNTIF($I$5:$I81,$I81))</f>
        <v/>
      </c>
      <c r="M81" s="22">
        <f>IF($I81="","",IF(COUNTIF($I$5:$I81,$I81)=1,MAX($M$4:$M80)+1,""))</f>
        <v/>
      </c>
      <c r="N81" s="22">
        <f>IF(AND($B81="",$C81="",$G81="",$H81=""),"",IF(AND($B81="",$C81=""),"계정 정보 없음 · ","")&amp;IF(AND($B81&lt;&gt;"",$J81=""),"계정명 미확인 → 코드매핑에 계정코드 추가 · ","")&amp;IF(AND($D81&lt;&gt;"",$K81=""),"거래처명 미확인 → 코드매핑에 거래처코드 추가 · ","")&amp;IF(AND($D81="",$E81="",ISERROR(FIND("전기이월",$F81))),"거래처 정보 없음 · ",""))</f>
        <v/>
      </c>
      <c r="O81" s="22">
        <f>IF($N81="","",MAX($O$4:$O80)+1)</f>
        <v/>
      </c>
    </row>
    <row r="82">
      <c r="A82" s="23" t="n"/>
      <c r="B82" s="23" t="n"/>
      <c r="C82" s="23" t="n"/>
      <c r="D82" s="23" t="n"/>
      <c r="E82" s="23" t="n"/>
      <c r="F82" s="23" t="n"/>
      <c r="G82" s="24" t="n"/>
      <c r="H82" s="24" t="n"/>
      <c r="I82" s="22">
        <f>IF($B82&lt;&gt;"",$B82&amp;"",IF($C82&lt;&gt;"",$C82,""))</f>
        <v/>
      </c>
      <c r="J82" s="22">
        <f>IF($C82&lt;&gt;"",$C82,IF($B82="","",IFERROR(INDEX(코드매핑!$B$5:$B$104,MATCH($B82,코드매핑!$A$5:$A$104,0)),"")))</f>
        <v/>
      </c>
      <c r="K82" s="22">
        <f>IF($E82&lt;&gt;"",$E82,IF($D82="","",IFERROR(INDEX(코드매핑!$D$5:$D$104,MATCH($D82,코드매핑!$C$5:$C$104,0)),"")))</f>
        <v/>
      </c>
      <c r="L82" s="22">
        <f>IF($I82="","",$I82&amp;"#"&amp;COUNTIF($I$5:$I82,$I82))</f>
        <v/>
      </c>
      <c r="M82" s="22">
        <f>IF($I82="","",IF(COUNTIF($I$5:$I82,$I82)=1,MAX($M$4:$M81)+1,""))</f>
        <v/>
      </c>
      <c r="N82" s="22">
        <f>IF(AND($B82="",$C82="",$G82="",$H82=""),"",IF(AND($B82="",$C82=""),"계정 정보 없음 · ","")&amp;IF(AND($B82&lt;&gt;"",$J82=""),"계정명 미확인 → 코드매핑에 계정코드 추가 · ","")&amp;IF(AND($D82&lt;&gt;"",$K82=""),"거래처명 미확인 → 코드매핑에 거래처코드 추가 · ","")&amp;IF(AND($D82="",$E82="",ISERROR(FIND("전기이월",$F82))),"거래처 정보 없음 · ",""))</f>
        <v/>
      </c>
      <c r="O82" s="22">
        <f>IF($N82="","",MAX($O$4:$O81)+1)</f>
        <v/>
      </c>
    </row>
    <row r="83">
      <c r="A83" s="23" t="n"/>
      <c r="B83" s="23" t="n"/>
      <c r="C83" s="23" t="n"/>
      <c r="D83" s="23" t="n"/>
      <c r="E83" s="23" t="n"/>
      <c r="F83" s="23" t="n"/>
      <c r="G83" s="24" t="n"/>
      <c r="H83" s="24" t="n"/>
      <c r="I83" s="22">
        <f>IF($B83&lt;&gt;"",$B83&amp;"",IF($C83&lt;&gt;"",$C83,""))</f>
        <v/>
      </c>
      <c r="J83" s="22">
        <f>IF($C83&lt;&gt;"",$C83,IF($B83="","",IFERROR(INDEX(코드매핑!$B$5:$B$104,MATCH($B83,코드매핑!$A$5:$A$104,0)),"")))</f>
        <v/>
      </c>
      <c r="K83" s="22">
        <f>IF($E83&lt;&gt;"",$E83,IF($D83="","",IFERROR(INDEX(코드매핑!$D$5:$D$104,MATCH($D83,코드매핑!$C$5:$C$104,0)),"")))</f>
        <v/>
      </c>
      <c r="L83" s="22">
        <f>IF($I83="","",$I83&amp;"#"&amp;COUNTIF($I$5:$I83,$I83))</f>
        <v/>
      </c>
      <c r="M83" s="22">
        <f>IF($I83="","",IF(COUNTIF($I$5:$I83,$I83)=1,MAX($M$4:$M82)+1,""))</f>
        <v/>
      </c>
      <c r="N83" s="22">
        <f>IF(AND($B83="",$C83="",$G83="",$H83=""),"",IF(AND($B83="",$C83=""),"계정 정보 없음 · ","")&amp;IF(AND($B83&lt;&gt;"",$J83=""),"계정명 미확인 → 코드매핑에 계정코드 추가 · ","")&amp;IF(AND($D83&lt;&gt;"",$K83=""),"거래처명 미확인 → 코드매핑에 거래처코드 추가 · ","")&amp;IF(AND($D83="",$E83="",ISERROR(FIND("전기이월",$F83))),"거래처 정보 없음 · ",""))</f>
        <v/>
      </c>
      <c r="O83" s="22">
        <f>IF($N83="","",MAX($O$4:$O82)+1)</f>
        <v/>
      </c>
    </row>
    <row r="84">
      <c r="A84" s="23" t="n"/>
      <c r="B84" s="23" t="n"/>
      <c r="C84" s="23" t="n"/>
      <c r="D84" s="23" t="n"/>
      <c r="E84" s="23" t="n"/>
      <c r="F84" s="23" t="n"/>
      <c r="G84" s="24" t="n"/>
      <c r="H84" s="24" t="n"/>
      <c r="I84" s="22">
        <f>IF($B84&lt;&gt;"",$B84&amp;"",IF($C84&lt;&gt;"",$C84,""))</f>
        <v/>
      </c>
      <c r="J84" s="22">
        <f>IF($C84&lt;&gt;"",$C84,IF($B84="","",IFERROR(INDEX(코드매핑!$B$5:$B$104,MATCH($B84,코드매핑!$A$5:$A$104,0)),"")))</f>
        <v/>
      </c>
      <c r="K84" s="22">
        <f>IF($E84&lt;&gt;"",$E84,IF($D84="","",IFERROR(INDEX(코드매핑!$D$5:$D$104,MATCH($D84,코드매핑!$C$5:$C$104,0)),"")))</f>
        <v/>
      </c>
      <c r="L84" s="22">
        <f>IF($I84="","",$I84&amp;"#"&amp;COUNTIF($I$5:$I84,$I84))</f>
        <v/>
      </c>
      <c r="M84" s="22">
        <f>IF($I84="","",IF(COUNTIF($I$5:$I84,$I84)=1,MAX($M$4:$M83)+1,""))</f>
        <v/>
      </c>
      <c r="N84" s="22">
        <f>IF(AND($B84="",$C84="",$G84="",$H84=""),"",IF(AND($B84="",$C84=""),"계정 정보 없음 · ","")&amp;IF(AND($B84&lt;&gt;"",$J84=""),"계정명 미확인 → 코드매핑에 계정코드 추가 · ","")&amp;IF(AND($D84&lt;&gt;"",$K84=""),"거래처명 미확인 → 코드매핑에 거래처코드 추가 · ","")&amp;IF(AND($D84="",$E84="",ISERROR(FIND("전기이월",$F84))),"거래처 정보 없음 · ",""))</f>
        <v/>
      </c>
      <c r="O84" s="22">
        <f>IF($N84="","",MAX($O$4:$O83)+1)</f>
        <v/>
      </c>
    </row>
    <row r="85">
      <c r="A85" s="23" t="n"/>
      <c r="B85" s="23" t="n"/>
      <c r="C85" s="23" t="n"/>
      <c r="D85" s="23" t="n"/>
      <c r="E85" s="23" t="n"/>
      <c r="F85" s="23" t="n"/>
      <c r="G85" s="24" t="n"/>
      <c r="H85" s="24" t="n"/>
      <c r="I85" s="22">
        <f>IF($B85&lt;&gt;"",$B85&amp;"",IF($C85&lt;&gt;"",$C85,""))</f>
        <v/>
      </c>
      <c r="J85" s="22">
        <f>IF($C85&lt;&gt;"",$C85,IF($B85="","",IFERROR(INDEX(코드매핑!$B$5:$B$104,MATCH($B85,코드매핑!$A$5:$A$104,0)),"")))</f>
        <v/>
      </c>
      <c r="K85" s="22">
        <f>IF($E85&lt;&gt;"",$E85,IF($D85="","",IFERROR(INDEX(코드매핑!$D$5:$D$104,MATCH($D85,코드매핑!$C$5:$C$104,0)),"")))</f>
        <v/>
      </c>
      <c r="L85" s="22">
        <f>IF($I85="","",$I85&amp;"#"&amp;COUNTIF($I$5:$I85,$I85))</f>
        <v/>
      </c>
      <c r="M85" s="22">
        <f>IF($I85="","",IF(COUNTIF($I$5:$I85,$I85)=1,MAX($M$4:$M84)+1,""))</f>
        <v/>
      </c>
      <c r="N85" s="22">
        <f>IF(AND($B85="",$C85="",$G85="",$H85=""),"",IF(AND($B85="",$C85=""),"계정 정보 없음 · ","")&amp;IF(AND($B85&lt;&gt;"",$J85=""),"계정명 미확인 → 코드매핑에 계정코드 추가 · ","")&amp;IF(AND($D85&lt;&gt;"",$K85=""),"거래처명 미확인 → 코드매핑에 거래처코드 추가 · ","")&amp;IF(AND($D85="",$E85="",ISERROR(FIND("전기이월",$F85))),"거래처 정보 없음 · ",""))</f>
        <v/>
      </c>
      <c r="O85" s="22">
        <f>IF($N85="","",MAX($O$4:$O84)+1)</f>
        <v/>
      </c>
    </row>
    <row r="86">
      <c r="A86" s="23" t="n"/>
      <c r="B86" s="23" t="n"/>
      <c r="C86" s="23" t="n"/>
      <c r="D86" s="23" t="n"/>
      <c r="E86" s="23" t="n"/>
      <c r="F86" s="23" t="n"/>
      <c r="G86" s="24" t="n"/>
      <c r="H86" s="24" t="n"/>
      <c r="I86" s="22">
        <f>IF($B86&lt;&gt;"",$B86&amp;"",IF($C86&lt;&gt;"",$C86,""))</f>
        <v/>
      </c>
      <c r="J86" s="22">
        <f>IF($C86&lt;&gt;"",$C86,IF($B86="","",IFERROR(INDEX(코드매핑!$B$5:$B$104,MATCH($B86,코드매핑!$A$5:$A$104,0)),"")))</f>
        <v/>
      </c>
      <c r="K86" s="22">
        <f>IF($E86&lt;&gt;"",$E86,IF($D86="","",IFERROR(INDEX(코드매핑!$D$5:$D$104,MATCH($D86,코드매핑!$C$5:$C$104,0)),"")))</f>
        <v/>
      </c>
      <c r="L86" s="22">
        <f>IF($I86="","",$I86&amp;"#"&amp;COUNTIF($I$5:$I86,$I86))</f>
        <v/>
      </c>
      <c r="M86" s="22">
        <f>IF($I86="","",IF(COUNTIF($I$5:$I86,$I86)=1,MAX($M$4:$M85)+1,""))</f>
        <v/>
      </c>
      <c r="N86" s="22">
        <f>IF(AND($B86="",$C86="",$G86="",$H86=""),"",IF(AND($B86="",$C86=""),"계정 정보 없음 · ","")&amp;IF(AND($B86&lt;&gt;"",$J86=""),"계정명 미확인 → 코드매핑에 계정코드 추가 · ","")&amp;IF(AND($D86&lt;&gt;"",$K86=""),"거래처명 미확인 → 코드매핑에 거래처코드 추가 · ","")&amp;IF(AND($D86="",$E86="",ISERROR(FIND("전기이월",$F86))),"거래처 정보 없음 · ",""))</f>
        <v/>
      </c>
      <c r="O86" s="22">
        <f>IF($N86="","",MAX($O$4:$O85)+1)</f>
        <v/>
      </c>
    </row>
    <row r="87">
      <c r="A87" s="23" t="n"/>
      <c r="B87" s="23" t="n"/>
      <c r="C87" s="23" t="n"/>
      <c r="D87" s="23" t="n"/>
      <c r="E87" s="23" t="n"/>
      <c r="F87" s="23" t="n"/>
      <c r="G87" s="24" t="n"/>
      <c r="H87" s="24" t="n"/>
      <c r="I87" s="22">
        <f>IF($B87&lt;&gt;"",$B87&amp;"",IF($C87&lt;&gt;"",$C87,""))</f>
        <v/>
      </c>
      <c r="J87" s="22">
        <f>IF($C87&lt;&gt;"",$C87,IF($B87="","",IFERROR(INDEX(코드매핑!$B$5:$B$104,MATCH($B87,코드매핑!$A$5:$A$104,0)),"")))</f>
        <v/>
      </c>
      <c r="K87" s="22">
        <f>IF($E87&lt;&gt;"",$E87,IF($D87="","",IFERROR(INDEX(코드매핑!$D$5:$D$104,MATCH($D87,코드매핑!$C$5:$C$104,0)),"")))</f>
        <v/>
      </c>
      <c r="L87" s="22">
        <f>IF($I87="","",$I87&amp;"#"&amp;COUNTIF($I$5:$I87,$I87))</f>
        <v/>
      </c>
      <c r="M87" s="22">
        <f>IF($I87="","",IF(COUNTIF($I$5:$I87,$I87)=1,MAX($M$4:$M86)+1,""))</f>
        <v/>
      </c>
      <c r="N87" s="22">
        <f>IF(AND($B87="",$C87="",$G87="",$H87=""),"",IF(AND($B87="",$C87=""),"계정 정보 없음 · ","")&amp;IF(AND($B87&lt;&gt;"",$J87=""),"계정명 미확인 → 코드매핑에 계정코드 추가 · ","")&amp;IF(AND($D87&lt;&gt;"",$K87=""),"거래처명 미확인 → 코드매핑에 거래처코드 추가 · ","")&amp;IF(AND($D87="",$E87="",ISERROR(FIND("전기이월",$F87))),"거래처 정보 없음 · ",""))</f>
        <v/>
      </c>
      <c r="O87" s="22">
        <f>IF($N87="","",MAX($O$4:$O86)+1)</f>
        <v/>
      </c>
    </row>
    <row r="88">
      <c r="A88" s="23" t="n"/>
      <c r="B88" s="23" t="n"/>
      <c r="C88" s="23" t="n"/>
      <c r="D88" s="23" t="n"/>
      <c r="E88" s="23" t="n"/>
      <c r="F88" s="23" t="n"/>
      <c r="G88" s="24" t="n"/>
      <c r="H88" s="24" t="n"/>
      <c r="I88" s="22">
        <f>IF($B88&lt;&gt;"",$B88&amp;"",IF($C88&lt;&gt;"",$C88,""))</f>
        <v/>
      </c>
      <c r="J88" s="22">
        <f>IF($C88&lt;&gt;"",$C88,IF($B88="","",IFERROR(INDEX(코드매핑!$B$5:$B$104,MATCH($B88,코드매핑!$A$5:$A$104,0)),"")))</f>
        <v/>
      </c>
      <c r="K88" s="22">
        <f>IF($E88&lt;&gt;"",$E88,IF($D88="","",IFERROR(INDEX(코드매핑!$D$5:$D$104,MATCH($D88,코드매핑!$C$5:$C$104,0)),"")))</f>
        <v/>
      </c>
      <c r="L88" s="22">
        <f>IF($I88="","",$I88&amp;"#"&amp;COUNTIF($I$5:$I88,$I88))</f>
        <v/>
      </c>
      <c r="M88" s="22">
        <f>IF($I88="","",IF(COUNTIF($I$5:$I88,$I88)=1,MAX($M$4:$M87)+1,""))</f>
        <v/>
      </c>
      <c r="N88" s="22">
        <f>IF(AND($B88="",$C88="",$G88="",$H88=""),"",IF(AND($B88="",$C88=""),"계정 정보 없음 · ","")&amp;IF(AND($B88&lt;&gt;"",$J88=""),"계정명 미확인 → 코드매핑에 계정코드 추가 · ","")&amp;IF(AND($D88&lt;&gt;"",$K88=""),"거래처명 미확인 → 코드매핑에 거래처코드 추가 · ","")&amp;IF(AND($D88="",$E88="",ISERROR(FIND("전기이월",$F88))),"거래처 정보 없음 · ",""))</f>
        <v/>
      </c>
      <c r="O88" s="22">
        <f>IF($N88="","",MAX($O$4:$O87)+1)</f>
        <v/>
      </c>
    </row>
    <row r="89">
      <c r="A89" s="23" t="n"/>
      <c r="B89" s="23" t="n"/>
      <c r="C89" s="23" t="n"/>
      <c r="D89" s="23" t="n"/>
      <c r="E89" s="23" t="n"/>
      <c r="F89" s="23" t="n"/>
      <c r="G89" s="24" t="n"/>
      <c r="H89" s="24" t="n"/>
      <c r="I89" s="22">
        <f>IF($B89&lt;&gt;"",$B89&amp;"",IF($C89&lt;&gt;"",$C89,""))</f>
        <v/>
      </c>
      <c r="J89" s="22">
        <f>IF($C89&lt;&gt;"",$C89,IF($B89="","",IFERROR(INDEX(코드매핑!$B$5:$B$104,MATCH($B89,코드매핑!$A$5:$A$104,0)),"")))</f>
        <v/>
      </c>
      <c r="K89" s="22">
        <f>IF($E89&lt;&gt;"",$E89,IF($D89="","",IFERROR(INDEX(코드매핑!$D$5:$D$104,MATCH($D89,코드매핑!$C$5:$C$104,0)),"")))</f>
        <v/>
      </c>
      <c r="L89" s="22">
        <f>IF($I89="","",$I89&amp;"#"&amp;COUNTIF($I$5:$I89,$I89))</f>
        <v/>
      </c>
      <c r="M89" s="22">
        <f>IF($I89="","",IF(COUNTIF($I$5:$I89,$I89)=1,MAX($M$4:$M88)+1,""))</f>
        <v/>
      </c>
      <c r="N89" s="22">
        <f>IF(AND($B89="",$C89="",$G89="",$H89=""),"",IF(AND($B89="",$C89=""),"계정 정보 없음 · ","")&amp;IF(AND($B89&lt;&gt;"",$J89=""),"계정명 미확인 → 코드매핑에 계정코드 추가 · ","")&amp;IF(AND($D89&lt;&gt;"",$K89=""),"거래처명 미확인 → 코드매핑에 거래처코드 추가 · ","")&amp;IF(AND($D89="",$E89="",ISERROR(FIND("전기이월",$F89))),"거래처 정보 없음 · ",""))</f>
        <v/>
      </c>
      <c r="O89" s="22">
        <f>IF($N89="","",MAX($O$4:$O88)+1)</f>
        <v/>
      </c>
    </row>
    <row r="90">
      <c r="A90" s="23" t="n"/>
      <c r="B90" s="23" t="n"/>
      <c r="C90" s="23" t="n"/>
      <c r="D90" s="23" t="n"/>
      <c r="E90" s="23" t="n"/>
      <c r="F90" s="23" t="n"/>
      <c r="G90" s="24" t="n"/>
      <c r="H90" s="24" t="n"/>
      <c r="I90" s="22">
        <f>IF($B90&lt;&gt;"",$B90&amp;"",IF($C90&lt;&gt;"",$C90,""))</f>
        <v/>
      </c>
      <c r="J90" s="22">
        <f>IF($C90&lt;&gt;"",$C90,IF($B90="","",IFERROR(INDEX(코드매핑!$B$5:$B$104,MATCH($B90,코드매핑!$A$5:$A$104,0)),"")))</f>
        <v/>
      </c>
      <c r="K90" s="22">
        <f>IF($E90&lt;&gt;"",$E90,IF($D90="","",IFERROR(INDEX(코드매핑!$D$5:$D$104,MATCH($D90,코드매핑!$C$5:$C$104,0)),"")))</f>
        <v/>
      </c>
      <c r="L90" s="22">
        <f>IF($I90="","",$I90&amp;"#"&amp;COUNTIF($I$5:$I90,$I90))</f>
        <v/>
      </c>
      <c r="M90" s="22">
        <f>IF($I90="","",IF(COUNTIF($I$5:$I90,$I90)=1,MAX($M$4:$M89)+1,""))</f>
        <v/>
      </c>
      <c r="N90" s="22">
        <f>IF(AND($B90="",$C90="",$G90="",$H90=""),"",IF(AND($B90="",$C90=""),"계정 정보 없음 · ","")&amp;IF(AND($B90&lt;&gt;"",$J90=""),"계정명 미확인 → 코드매핑에 계정코드 추가 · ","")&amp;IF(AND($D90&lt;&gt;"",$K90=""),"거래처명 미확인 → 코드매핑에 거래처코드 추가 · ","")&amp;IF(AND($D90="",$E90="",ISERROR(FIND("전기이월",$F90))),"거래처 정보 없음 · ",""))</f>
        <v/>
      </c>
      <c r="O90" s="22">
        <f>IF($N90="","",MAX($O$4:$O89)+1)</f>
        <v/>
      </c>
    </row>
    <row r="91">
      <c r="A91" s="23" t="n"/>
      <c r="B91" s="23" t="n"/>
      <c r="C91" s="23" t="n"/>
      <c r="D91" s="23" t="n"/>
      <c r="E91" s="23" t="n"/>
      <c r="F91" s="23" t="n"/>
      <c r="G91" s="24" t="n"/>
      <c r="H91" s="24" t="n"/>
      <c r="I91" s="22">
        <f>IF($B91&lt;&gt;"",$B91&amp;"",IF($C91&lt;&gt;"",$C91,""))</f>
        <v/>
      </c>
      <c r="J91" s="22">
        <f>IF($C91&lt;&gt;"",$C91,IF($B91="","",IFERROR(INDEX(코드매핑!$B$5:$B$104,MATCH($B91,코드매핑!$A$5:$A$104,0)),"")))</f>
        <v/>
      </c>
      <c r="K91" s="22">
        <f>IF($E91&lt;&gt;"",$E91,IF($D91="","",IFERROR(INDEX(코드매핑!$D$5:$D$104,MATCH($D91,코드매핑!$C$5:$C$104,0)),"")))</f>
        <v/>
      </c>
      <c r="L91" s="22">
        <f>IF($I91="","",$I91&amp;"#"&amp;COUNTIF($I$5:$I91,$I91))</f>
        <v/>
      </c>
      <c r="M91" s="22">
        <f>IF($I91="","",IF(COUNTIF($I$5:$I91,$I91)=1,MAX($M$4:$M90)+1,""))</f>
        <v/>
      </c>
      <c r="N91" s="22">
        <f>IF(AND($B91="",$C91="",$G91="",$H91=""),"",IF(AND($B91="",$C91=""),"계정 정보 없음 · ","")&amp;IF(AND($B91&lt;&gt;"",$J91=""),"계정명 미확인 → 코드매핑에 계정코드 추가 · ","")&amp;IF(AND($D91&lt;&gt;"",$K91=""),"거래처명 미확인 → 코드매핑에 거래처코드 추가 · ","")&amp;IF(AND($D91="",$E91="",ISERROR(FIND("전기이월",$F91))),"거래처 정보 없음 · ",""))</f>
        <v/>
      </c>
      <c r="O91" s="22">
        <f>IF($N91="","",MAX($O$4:$O90)+1)</f>
        <v/>
      </c>
    </row>
    <row r="92">
      <c r="A92" s="23" t="n"/>
      <c r="B92" s="23" t="n"/>
      <c r="C92" s="23" t="n"/>
      <c r="D92" s="23" t="n"/>
      <c r="E92" s="23" t="n"/>
      <c r="F92" s="23" t="n"/>
      <c r="G92" s="24" t="n"/>
      <c r="H92" s="24" t="n"/>
      <c r="I92" s="22">
        <f>IF($B92&lt;&gt;"",$B92&amp;"",IF($C92&lt;&gt;"",$C92,""))</f>
        <v/>
      </c>
      <c r="J92" s="22">
        <f>IF($C92&lt;&gt;"",$C92,IF($B92="","",IFERROR(INDEX(코드매핑!$B$5:$B$104,MATCH($B92,코드매핑!$A$5:$A$104,0)),"")))</f>
        <v/>
      </c>
      <c r="K92" s="22">
        <f>IF($E92&lt;&gt;"",$E92,IF($D92="","",IFERROR(INDEX(코드매핑!$D$5:$D$104,MATCH($D92,코드매핑!$C$5:$C$104,0)),"")))</f>
        <v/>
      </c>
      <c r="L92" s="22">
        <f>IF($I92="","",$I92&amp;"#"&amp;COUNTIF($I$5:$I92,$I92))</f>
        <v/>
      </c>
      <c r="M92" s="22">
        <f>IF($I92="","",IF(COUNTIF($I$5:$I92,$I92)=1,MAX($M$4:$M91)+1,""))</f>
        <v/>
      </c>
      <c r="N92" s="22">
        <f>IF(AND($B92="",$C92="",$G92="",$H92=""),"",IF(AND($B92="",$C92=""),"계정 정보 없음 · ","")&amp;IF(AND($B92&lt;&gt;"",$J92=""),"계정명 미확인 → 코드매핑에 계정코드 추가 · ","")&amp;IF(AND($D92&lt;&gt;"",$K92=""),"거래처명 미확인 → 코드매핑에 거래처코드 추가 · ","")&amp;IF(AND($D92="",$E92="",ISERROR(FIND("전기이월",$F92))),"거래처 정보 없음 · ",""))</f>
        <v/>
      </c>
      <c r="O92" s="22">
        <f>IF($N92="","",MAX($O$4:$O91)+1)</f>
        <v/>
      </c>
    </row>
    <row r="93">
      <c r="A93" s="23" t="n"/>
      <c r="B93" s="23" t="n"/>
      <c r="C93" s="23" t="n"/>
      <c r="D93" s="23" t="n"/>
      <c r="E93" s="23" t="n"/>
      <c r="F93" s="23" t="n"/>
      <c r="G93" s="24" t="n"/>
      <c r="H93" s="24" t="n"/>
      <c r="I93" s="22">
        <f>IF($B93&lt;&gt;"",$B93&amp;"",IF($C93&lt;&gt;"",$C93,""))</f>
        <v/>
      </c>
      <c r="J93" s="22">
        <f>IF($C93&lt;&gt;"",$C93,IF($B93="","",IFERROR(INDEX(코드매핑!$B$5:$B$104,MATCH($B93,코드매핑!$A$5:$A$104,0)),"")))</f>
        <v/>
      </c>
      <c r="K93" s="22">
        <f>IF($E93&lt;&gt;"",$E93,IF($D93="","",IFERROR(INDEX(코드매핑!$D$5:$D$104,MATCH($D93,코드매핑!$C$5:$C$104,0)),"")))</f>
        <v/>
      </c>
      <c r="L93" s="22">
        <f>IF($I93="","",$I93&amp;"#"&amp;COUNTIF($I$5:$I93,$I93))</f>
        <v/>
      </c>
      <c r="M93" s="22">
        <f>IF($I93="","",IF(COUNTIF($I$5:$I93,$I93)=1,MAX($M$4:$M92)+1,""))</f>
        <v/>
      </c>
      <c r="N93" s="22">
        <f>IF(AND($B93="",$C93="",$G93="",$H93=""),"",IF(AND($B93="",$C93=""),"계정 정보 없음 · ","")&amp;IF(AND($B93&lt;&gt;"",$J93=""),"계정명 미확인 → 코드매핑에 계정코드 추가 · ","")&amp;IF(AND($D93&lt;&gt;"",$K93=""),"거래처명 미확인 → 코드매핑에 거래처코드 추가 · ","")&amp;IF(AND($D93="",$E93="",ISERROR(FIND("전기이월",$F93))),"거래처 정보 없음 · ",""))</f>
        <v/>
      </c>
      <c r="O93" s="22">
        <f>IF($N93="","",MAX($O$4:$O92)+1)</f>
        <v/>
      </c>
    </row>
    <row r="94">
      <c r="A94" s="23" t="n"/>
      <c r="B94" s="23" t="n"/>
      <c r="C94" s="23" t="n"/>
      <c r="D94" s="23" t="n"/>
      <c r="E94" s="23" t="n"/>
      <c r="F94" s="23" t="n"/>
      <c r="G94" s="24" t="n"/>
      <c r="H94" s="24" t="n"/>
      <c r="I94" s="22">
        <f>IF($B94&lt;&gt;"",$B94&amp;"",IF($C94&lt;&gt;"",$C94,""))</f>
        <v/>
      </c>
      <c r="J94" s="22">
        <f>IF($C94&lt;&gt;"",$C94,IF($B94="","",IFERROR(INDEX(코드매핑!$B$5:$B$104,MATCH($B94,코드매핑!$A$5:$A$104,0)),"")))</f>
        <v/>
      </c>
      <c r="K94" s="22">
        <f>IF($E94&lt;&gt;"",$E94,IF($D94="","",IFERROR(INDEX(코드매핑!$D$5:$D$104,MATCH($D94,코드매핑!$C$5:$C$104,0)),"")))</f>
        <v/>
      </c>
      <c r="L94" s="22">
        <f>IF($I94="","",$I94&amp;"#"&amp;COUNTIF($I$5:$I94,$I94))</f>
        <v/>
      </c>
      <c r="M94" s="22">
        <f>IF($I94="","",IF(COUNTIF($I$5:$I94,$I94)=1,MAX($M$4:$M93)+1,""))</f>
        <v/>
      </c>
      <c r="N94" s="22">
        <f>IF(AND($B94="",$C94="",$G94="",$H94=""),"",IF(AND($B94="",$C94=""),"계정 정보 없음 · ","")&amp;IF(AND($B94&lt;&gt;"",$J94=""),"계정명 미확인 → 코드매핑에 계정코드 추가 · ","")&amp;IF(AND($D94&lt;&gt;"",$K94=""),"거래처명 미확인 → 코드매핑에 거래처코드 추가 · ","")&amp;IF(AND($D94="",$E94="",ISERROR(FIND("전기이월",$F94))),"거래처 정보 없음 · ",""))</f>
        <v/>
      </c>
      <c r="O94" s="22">
        <f>IF($N94="","",MAX($O$4:$O93)+1)</f>
        <v/>
      </c>
    </row>
    <row r="95">
      <c r="A95" s="23" t="n"/>
      <c r="B95" s="23" t="n"/>
      <c r="C95" s="23" t="n"/>
      <c r="D95" s="23" t="n"/>
      <c r="E95" s="23" t="n"/>
      <c r="F95" s="23" t="n"/>
      <c r="G95" s="24" t="n"/>
      <c r="H95" s="24" t="n"/>
      <c r="I95" s="22">
        <f>IF($B95&lt;&gt;"",$B95&amp;"",IF($C95&lt;&gt;"",$C95,""))</f>
        <v/>
      </c>
      <c r="J95" s="22">
        <f>IF($C95&lt;&gt;"",$C95,IF($B95="","",IFERROR(INDEX(코드매핑!$B$5:$B$104,MATCH($B95,코드매핑!$A$5:$A$104,0)),"")))</f>
        <v/>
      </c>
      <c r="K95" s="22">
        <f>IF($E95&lt;&gt;"",$E95,IF($D95="","",IFERROR(INDEX(코드매핑!$D$5:$D$104,MATCH($D95,코드매핑!$C$5:$C$104,0)),"")))</f>
        <v/>
      </c>
      <c r="L95" s="22">
        <f>IF($I95="","",$I95&amp;"#"&amp;COUNTIF($I$5:$I95,$I95))</f>
        <v/>
      </c>
      <c r="M95" s="22">
        <f>IF($I95="","",IF(COUNTIF($I$5:$I95,$I95)=1,MAX($M$4:$M94)+1,""))</f>
        <v/>
      </c>
      <c r="N95" s="22">
        <f>IF(AND($B95="",$C95="",$G95="",$H95=""),"",IF(AND($B95="",$C95=""),"계정 정보 없음 · ","")&amp;IF(AND($B95&lt;&gt;"",$J95=""),"계정명 미확인 → 코드매핑에 계정코드 추가 · ","")&amp;IF(AND($D95&lt;&gt;"",$K95=""),"거래처명 미확인 → 코드매핑에 거래처코드 추가 · ","")&amp;IF(AND($D95="",$E95="",ISERROR(FIND("전기이월",$F95))),"거래처 정보 없음 · ",""))</f>
        <v/>
      </c>
      <c r="O95" s="22">
        <f>IF($N95="","",MAX($O$4:$O94)+1)</f>
        <v/>
      </c>
    </row>
    <row r="96">
      <c r="A96" s="23" t="n"/>
      <c r="B96" s="23" t="n"/>
      <c r="C96" s="23" t="n"/>
      <c r="D96" s="23" t="n"/>
      <c r="E96" s="23" t="n"/>
      <c r="F96" s="23" t="n"/>
      <c r="G96" s="24" t="n"/>
      <c r="H96" s="24" t="n"/>
      <c r="I96" s="22">
        <f>IF($B96&lt;&gt;"",$B96&amp;"",IF($C96&lt;&gt;"",$C96,""))</f>
        <v/>
      </c>
      <c r="J96" s="22">
        <f>IF($C96&lt;&gt;"",$C96,IF($B96="","",IFERROR(INDEX(코드매핑!$B$5:$B$104,MATCH($B96,코드매핑!$A$5:$A$104,0)),"")))</f>
        <v/>
      </c>
      <c r="K96" s="22">
        <f>IF($E96&lt;&gt;"",$E96,IF($D96="","",IFERROR(INDEX(코드매핑!$D$5:$D$104,MATCH($D96,코드매핑!$C$5:$C$104,0)),"")))</f>
        <v/>
      </c>
      <c r="L96" s="22">
        <f>IF($I96="","",$I96&amp;"#"&amp;COUNTIF($I$5:$I96,$I96))</f>
        <v/>
      </c>
      <c r="M96" s="22">
        <f>IF($I96="","",IF(COUNTIF($I$5:$I96,$I96)=1,MAX($M$4:$M95)+1,""))</f>
        <v/>
      </c>
      <c r="N96" s="22">
        <f>IF(AND($B96="",$C96="",$G96="",$H96=""),"",IF(AND($B96="",$C96=""),"계정 정보 없음 · ","")&amp;IF(AND($B96&lt;&gt;"",$J96=""),"계정명 미확인 → 코드매핑에 계정코드 추가 · ","")&amp;IF(AND($D96&lt;&gt;"",$K96=""),"거래처명 미확인 → 코드매핑에 거래처코드 추가 · ","")&amp;IF(AND($D96="",$E96="",ISERROR(FIND("전기이월",$F96))),"거래처 정보 없음 · ",""))</f>
        <v/>
      </c>
      <c r="O96" s="22">
        <f>IF($N96="","",MAX($O$4:$O95)+1)</f>
        <v/>
      </c>
    </row>
    <row r="97">
      <c r="A97" s="23" t="n"/>
      <c r="B97" s="23" t="n"/>
      <c r="C97" s="23" t="n"/>
      <c r="D97" s="23" t="n"/>
      <c r="E97" s="23" t="n"/>
      <c r="F97" s="23" t="n"/>
      <c r="G97" s="24" t="n"/>
      <c r="H97" s="24" t="n"/>
      <c r="I97" s="22">
        <f>IF($B97&lt;&gt;"",$B97&amp;"",IF($C97&lt;&gt;"",$C97,""))</f>
        <v/>
      </c>
      <c r="J97" s="22">
        <f>IF($C97&lt;&gt;"",$C97,IF($B97="","",IFERROR(INDEX(코드매핑!$B$5:$B$104,MATCH($B97,코드매핑!$A$5:$A$104,0)),"")))</f>
        <v/>
      </c>
      <c r="K97" s="22">
        <f>IF($E97&lt;&gt;"",$E97,IF($D97="","",IFERROR(INDEX(코드매핑!$D$5:$D$104,MATCH($D97,코드매핑!$C$5:$C$104,0)),"")))</f>
        <v/>
      </c>
      <c r="L97" s="22">
        <f>IF($I97="","",$I97&amp;"#"&amp;COUNTIF($I$5:$I97,$I97))</f>
        <v/>
      </c>
      <c r="M97" s="22">
        <f>IF($I97="","",IF(COUNTIF($I$5:$I97,$I97)=1,MAX($M$4:$M96)+1,""))</f>
        <v/>
      </c>
      <c r="N97" s="22">
        <f>IF(AND($B97="",$C97="",$G97="",$H97=""),"",IF(AND($B97="",$C97=""),"계정 정보 없음 · ","")&amp;IF(AND($B97&lt;&gt;"",$J97=""),"계정명 미확인 → 코드매핑에 계정코드 추가 · ","")&amp;IF(AND($D97&lt;&gt;"",$K97=""),"거래처명 미확인 → 코드매핑에 거래처코드 추가 · ","")&amp;IF(AND($D97="",$E97="",ISERROR(FIND("전기이월",$F97))),"거래처 정보 없음 · ",""))</f>
        <v/>
      </c>
      <c r="O97" s="22">
        <f>IF($N97="","",MAX($O$4:$O96)+1)</f>
        <v/>
      </c>
    </row>
    <row r="98">
      <c r="A98" s="23" t="n"/>
      <c r="B98" s="23" t="n"/>
      <c r="C98" s="23" t="n"/>
      <c r="D98" s="23" t="n"/>
      <c r="E98" s="23" t="n"/>
      <c r="F98" s="23" t="n"/>
      <c r="G98" s="24" t="n"/>
      <c r="H98" s="24" t="n"/>
      <c r="I98" s="22">
        <f>IF($B98&lt;&gt;"",$B98&amp;"",IF($C98&lt;&gt;"",$C98,""))</f>
        <v/>
      </c>
      <c r="J98" s="22">
        <f>IF($C98&lt;&gt;"",$C98,IF($B98="","",IFERROR(INDEX(코드매핑!$B$5:$B$104,MATCH($B98,코드매핑!$A$5:$A$104,0)),"")))</f>
        <v/>
      </c>
      <c r="K98" s="22">
        <f>IF($E98&lt;&gt;"",$E98,IF($D98="","",IFERROR(INDEX(코드매핑!$D$5:$D$104,MATCH($D98,코드매핑!$C$5:$C$104,0)),"")))</f>
        <v/>
      </c>
      <c r="L98" s="22">
        <f>IF($I98="","",$I98&amp;"#"&amp;COUNTIF($I$5:$I98,$I98))</f>
        <v/>
      </c>
      <c r="M98" s="22">
        <f>IF($I98="","",IF(COUNTIF($I$5:$I98,$I98)=1,MAX($M$4:$M97)+1,""))</f>
        <v/>
      </c>
      <c r="N98" s="22">
        <f>IF(AND($B98="",$C98="",$G98="",$H98=""),"",IF(AND($B98="",$C98=""),"계정 정보 없음 · ","")&amp;IF(AND($B98&lt;&gt;"",$J98=""),"계정명 미확인 → 코드매핑에 계정코드 추가 · ","")&amp;IF(AND($D98&lt;&gt;"",$K98=""),"거래처명 미확인 → 코드매핑에 거래처코드 추가 · ","")&amp;IF(AND($D98="",$E98="",ISERROR(FIND("전기이월",$F98))),"거래처 정보 없음 · ",""))</f>
        <v/>
      </c>
      <c r="O98" s="22">
        <f>IF($N98="","",MAX($O$4:$O97)+1)</f>
        <v/>
      </c>
    </row>
    <row r="99">
      <c r="A99" s="23" t="n"/>
      <c r="B99" s="23" t="n"/>
      <c r="C99" s="23" t="n"/>
      <c r="D99" s="23" t="n"/>
      <c r="E99" s="23" t="n"/>
      <c r="F99" s="23" t="n"/>
      <c r="G99" s="24" t="n"/>
      <c r="H99" s="24" t="n"/>
      <c r="I99" s="22">
        <f>IF($B99&lt;&gt;"",$B99&amp;"",IF($C99&lt;&gt;"",$C99,""))</f>
        <v/>
      </c>
      <c r="J99" s="22">
        <f>IF($C99&lt;&gt;"",$C99,IF($B99="","",IFERROR(INDEX(코드매핑!$B$5:$B$104,MATCH($B99,코드매핑!$A$5:$A$104,0)),"")))</f>
        <v/>
      </c>
      <c r="K99" s="22">
        <f>IF($E99&lt;&gt;"",$E99,IF($D99="","",IFERROR(INDEX(코드매핑!$D$5:$D$104,MATCH($D99,코드매핑!$C$5:$C$104,0)),"")))</f>
        <v/>
      </c>
      <c r="L99" s="22">
        <f>IF($I99="","",$I99&amp;"#"&amp;COUNTIF($I$5:$I99,$I99))</f>
        <v/>
      </c>
      <c r="M99" s="22">
        <f>IF($I99="","",IF(COUNTIF($I$5:$I99,$I99)=1,MAX($M$4:$M98)+1,""))</f>
        <v/>
      </c>
      <c r="N99" s="22">
        <f>IF(AND($B99="",$C99="",$G99="",$H99=""),"",IF(AND($B99="",$C99=""),"계정 정보 없음 · ","")&amp;IF(AND($B99&lt;&gt;"",$J99=""),"계정명 미확인 → 코드매핑에 계정코드 추가 · ","")&amp;IF(AND($D99&lt;&gt;"",$K99=""),"거래처명 미확인 → 코드매핑에 거래처코드 추가 · ","")&amp;IF(AND($D99="",$E99="",ISERROR(FIND("전기이월",$F99))),"거래처 정보 없음 · ",""))</f>
        <v/>
      </c>
      <c r="O99" s="22">
        <f>IF($N99="","",MAX($O$4:$O98)+1)</f>
        <v/>
      </c>
    </row>
    <row r="100">
      <c r="A100" s="23" t="n"/>
      <c r="B100" s="23" t="n"/>
      <c r="C100" s="23" t="n"/>
      <c r="D100" s="23" t="n"/>
      <c r="E100" s="23" t="n"/>
      <c r="F100" s="23" t="n"/>
      <c r="G100" s="24" t="n"/>
      <c r="H100" s="24" t="n"/>
      <c r="I100" s="22">
        <f>IF($B100&lt;&gt;"",$B100&amp;"",IF($C100&lt;&gt;"",$C100,""))</f>
        <v/>
      </c>
      <c r="J100" s="22">
        <f>IF($C100&lt;&gt;"",$C100,IF($B100="","",IFERROR(INDEX(코드매핑!$B$5:$B$104,MATCH($B100,코드매핑!$A$5:$A$104,0)),"")))</f>
        <v/>
      </c>
      <c r="K100" s="22">
        <f>IF($E100&lt;&gt;"",$E100,IF($D100="","",IFERROR(INDEX(코드매핑!$D$5:$D$104,MATCH($D100,코드매핑!$C$5:$C$104,0)),"")))</f>
        <v/>
      </c>
      <c r="L100" s="22">
        <f>IF($I100="","",$I100&amp;"#"&amp;COUNTIF($I$5:$I100,$I100))</f>
        <v/>
      </c>
      <c r="M100" s="22">
        <f>IF($I100="","",IF(COUNTIF($I$5:$I100,$I100)=1,MAX($M$4:$M99)+1,""))</f>
        <v/>
      </c>
      <c r="N100" s="22">
        <f>IF(AND($B100="",$C100="",$G100="",$H100=""),"",IF(AND($B100="",$C100=""),"계정 정보 없음 · ","")&amp;IF(AND($B100&lt;&gt;"",$J100=""),"계정명 미확인 → 코드매핑에 계정코드 추가 · ","")&amp;IF(AND($D100&lt;&gt;"",$K100=""),"거래처명 미확인 → 코드매핑에 거래처코드 추가 · ","")&amp;IF(AND($D100="",$E100="",ISERROR(FIND("전기이월",$F100))),"거래처 정보 없음 · ",""))</f>
        <v/>
      </c>
      <c r="O100" s="22">
        <f>IF($N100="","",MAX($O$4:$O99)+1)</f>
        <v/>
      </c>
    </row>
    <row r="101">
      <c r="A101" s="23" t="n"/>
      <c r="B101" s="23" t="n"/>
      <c r="C101" s="23" t="n"/>
      <c r="D101" s="23" t="n"/>
      <c r="E101" s="23" t="n"/>
      <c r="F101" s="23" t="n"/>
      <c r="G101" s="24" t="n"/>
      <c r="H101" s="24" t="n"/>
      <c r="I101" s="22">
        <f>IF($B101&lt;&gt;"",$B101&amp;"",IF($C101&lt;&gt;"",$C101,""))</f>
        <v/>
      </c>
      <c r="J101" s="22">
        <f>IF($C101&lt;&gt;"",$C101,IF($B101="","",IFERROR(INDEX(코드매핑!$B$5:$B$104,MATCH($B101,코드매핑!$A$5:$A$104,0)),"")))</f>
        <v/>
      </c>
      <c r="K101" s="22">
        <f>IF($E101&lt;&gt;"",$E101,IF($D101="","",IFERROR(INDEX(코드매핑!$D$5:$D$104,MATCH($D101,코드매핑!$C$5:$C$104,0)),"")))</f>
        <v/>
      </c>
      <c r="L101" s="22">
        <f>IF($I101="","",$I101&amp;"#"&amp;COUNTIF($I$5:$I101,$I101))</f>
        <v/>
      </c>
      <c r="M101" s="22">
        <f>IF($I101="","",IF(COUNTIF($I$5:$I101,$I101)=1,MAX($M$4:$M100)+1,""))</f>
        <v/>
      </c>
      <c r="N101" s="22">
        <f>IF(AND($B101="",$C101="",$G101="",$H101=""),"",IF(AND($B101="",$C101=""),"계정 정보 없음 · ","")&amp;IF(AND($B101&lt;&gt;"",$J101=""),"계정명 미확인 → 코드매핑에 계정코드 추가 · ","")&amp;IF(AND($D101&lt;&gt;"",$K101=""),"거래처명 미확인 → 코드매핑에 거래처코드 추가 · ","")&amp;IF(AND($D101="",$E101="",ISERROR(FIND("전기이월",$F101))),"거래처 정보 없음 · ",""))</f>
        <v/>
      </c>
      <c r="O101" s="22">
        <f>IF($N101="","",MAX($O$4:$O100)+1)</f>
        <v/>
      </c>
    </row>
    <row r="102">
      <c r="A102" s="23" t="n"/>
      <c r="B102" s="23" t="n"/>
      <c r="C102" s="23" t="n"/>
      <c r="D102" s="23" t="n"/>
      <c r="E102" s="23" t="n"/>
      <c r="F102" s="23" t="n"/>
      <c r="G102" s="24" t="n"/>
      <c r="H102" s="24" t="n"/>
      <c r="I102" s="22">
        <f>IF($B102&lt;&gt;"",$B102&amp;"",IF($C102&lt;&gt;"",$C102,""))</f>
        <v/>
      </c>
      <c r="J102" s="22">
        <f>IF($C102&lt;&gt;"",$C102,IF($B102="","",IFERROR(INDEX(코드매핑!$B$5:$B$104,MATCH($B102,코드매핑!$A$5:$A$104,0)),"")))</f>
        <v/>
      </c>
      <c r="K102" s="22">
        <f>IF($E102&lt;&gt;"",$E102,IF($D102="","",IFERROR(INDEX(코드매핑!$D$5:$D$104,MATCH($D102,코드매핑!$C$5:$C$104,0)),"")))</f>
        <v/>
      </c>
      <c r="L102" s="22">
        <f>IF($I102="","",$I102&amp;"#"&amp;COUNTIF($I$5:$I102,$I102))</f>
        <v/>
      </c>
      <c r="M102" s="22">
        <f>IF($I102="","",IF(COUNTIF($I$5:$I102,$I102)=1,MAX($M$4:$M101)+1,""))</f>
        <v/>
      </c>
      <c r="N102" s="22">
        <f>IF(AND($B102="",$C102="",$G102="",$H102=""),"",IF(AND($B102="",$C102=""),"계정 정보 없음 · ","")&amp;IF(AND($B102&lt;&gt;"",$J102=""),"계정명 미확인 → 코드매핑에 계정코드 추가 · ","")&amp;IF(AND($D102&lt;&gt;"",$K102=""),"거래처명 미확인 → 코드매핑에 거래처코드 추가 · ","")&amp;IF(AND($D102="",$E102="",ISERROR(FIND("전기이월",$F102))),"거래처 정보 없음 · ",""))</f>
        <v/>
      </c>
      <c r="O102" s="22">
        <f>IF($N102="","",MAX($O$4:$O101)+1)</f>
        <v/>
      </c>
    </row>
    <row r="103">
      <c r="A103" s="23" t="n"/>
      <c r="B103" s="23" t="n"/>
      <c r="C103" s="23" t="n"/>
      <c r="D103" s="23" t="n"/>
      <c r="E103" s="23" t="n"/>
      <c r="F103" s="23" t="n"/>
      <c r="G103" s="24" t="n"/>
      <c r="H103" s="24" t="n"/>
      <c r="I103" s="22">
        <f>IF($B103&lt;&gt;"",$B103&amp;"",IF($C103&lt;&gt;"",$C103,""))</f>
        <v/>
      </c>
      <c r="J103" s="22">
        <f>IF($C103&lt;&gt;"",$C103,IF($B103="","",IFERROR(INDEX(코드매핑!$B$5:$B$104,MATCH($B103,코드매핑!$A$5:$A$104,0)),"")))</f>
        <v/>
      </c>
      <c r="K103" s="22">
        <f>IF($E103&lt;&gt;"",$E103,IF($D103="","",IFERROR(INDEX(코드매핑!$D$5:$D$104,MATCH($D103,코드매핑!$C$5:$C$104,0)),"")))</f>
        <v/>
      </c>
      <c r="L103" s="22">
        <f>IF($I103="","",$I103&amp;"#"&amp;COUNTIF($I$5:$I103,$I103))</f>
        <v/>
      </c>
      <c r="M103" s="22">
        <f>IF($I103="","",IF(COUNTIF($I$5:$I103,$I103)=1,MAX($M$4:$M102)+1,""))</f>
        <v/>
      </c>
      <c r="N103" s="22">
        <f>IF(AND($B103="",$C103="",$G103="",$H103=""),"",IF(AND($B103="",$C103=""),"계정 정보 없음 · ","")&amp;IF(AND($B103&lt;&gt;"",$J103=""),"계정명 미확인 → 코드매핑에 계정코드 추가 · ","")&amp;IF(AND($D103&lt;&gt;"",$K103=""),"거래처명 미확인 → 코드매핑에 거래처코드 추가 · ","")&amp;IF(AND($D103="",$E103="",ISERROR(FIND("전기이월",$F103))),"거래처 정보 없음 · ",""))</f>
        <v/>
      </c>
      <c r="O103" s="22">
        <f>IF($N103="","",MAX($O$4:$O102)+1)</f>
        <v/>
      </c>
    </row>
    <row r="104">
      <c r="A104" s="23" t="n"/>
      <c r="B104" s="23" t="n"/>
      <c r="C104" s="23" t="n"/>
      <c r="D104" s="23" t="n"/>
      <c r="E104" s="23" t="n"/>
      <c r="F104" s="23" t="n"/>
      <c r="G104" s="24" t="n"/>
      <c r="H104" s="24" t="n"/>
      <c r="I104" s="22">
        <f>IF($B104&lt;&gt;"",$B104&amp;"",IF($C104&lt;&gt;"",$C104,""))</f>
        <v/>
      </c>
      <c r="J104" s="22">
        <f>IF($C104&lt;&gt;"",$C104,IF($B104="","",IFERROR(INDEX(코드매핑!$B$5:$B$104,MATCH($B104,코드매핑!$A$5:$A$104,0)),"")))</f>
        <v/>
      </c>
      <c r="K104" s="22">
        <f>IF($E104&lt;&gt;"",$E104,IF($D104="","",IFERROR(INDEX(코드매핑!$D$5:$D$104,MATCH($D104,코드매핑!$C$5:$C$104,0)),"")))</f>
        <v/>
      </c>
      <c r="L104" s="22">
        <f>IF($I104="","",$I104&amp;"#"&amp;COUNTIF($I$5:$I104,$I104))</f>
        <v/>
      </c>
      <c r="M104" s="22">
        <f>IF($I104="","",IF(COUNTIF($I$5:$I104,$I104)=1,MAX($M$4:$M103)+1,""))</f>
        <v/>
      </c>
      <c r="N104" s="22">
        <f>IF(AND($B104="",$C104="",$G104="",$H104=""),"",IF(AND($B104="",$C104=""),"계정 정보 없음 · ","")&amp;IF(AND($B104&lt;&gt;"",$J104=""),"계정명 미확인 → 코드매핑에 계정코드 추가 · ","")&amp;IF(AND($D104&lt;&gt;"",$K104=""),"거래처명 미확인 → 코드매핑에 거래처코드 추가 · ","")&amp;IF(AND($D104="",$E104="",ISERROR(FIND("전기이월",$F104))),"거래처 정보 없음 · ",""))</f>
        <v/>
      </c>
      <c r="O104" s="22">
        <f>IF($N104="","",MAX($O$4:$O103)+1)</f>
        <v/>
      </c>
    </row>
    <row r="105">
      <c r="A105" s="23" t="n"/>
      <c r="B105" s="23" t="n"/>
      <c r="C105" s="23" t="n"/>
      <c r="D105" s="23" t="n"/>
      <c r="E105" s="23" t="n"/>
      <c r="F105" s="23" t="n"/>
      <c r="G105" s="24" t="n"/>
      <c r="H105" s="24" t="n"/>
      <c r="I105" s="22">
        <f>IF($B105&lt;&gt;"",$B105&amp;"",IF($C105&lt;&gt;"",$C105,""))</f>
        <v/>
      </c>
      <c r="J105" s="22">
        <f>IF($C105&lt;&gt;"",$C105,IF($B105="","",IFERROR(INDEX(코드매핑!$B$5:$B$104,MATCH($B105,코드매핑!$A$5:$A$104,0)),"")))</f>
        <v/>
      </c>
      <c r="K105" s="22">
        <f>IF($E105&lt;&gt;"",$E105,IF($D105="","",IFERROR(INDEX(코드매핑!$D$5:$D$104,MATCH($D105,코드매핑!$C$5:$C$104,0)),"")))</f>
        <v/>
      </c>
      <c r="L105" s="22">
        <f>IF($I105="","",$I105&amp;"#"&amp;COUNTIF($I$5:$I105,$I105))</f>
        <v/>
      </c>
      <c r="M105" s="22">
        <f>IF($I105="","",IF(COUNTIF($I$5:$I105,$I105)=1,MAX($M$4:$M104)+1,""))</f>
        <v/>
      </c>
      <c r="N105" s="22">
        <f>IF(AND($B105="",$C105="",$G105="",$H105=""),"",IF(AND($B105="",$C105=""),"계정 정보 없음 · ","")&amp;IF(AND($B105&lt;&gt;"",$J105=""),"계정명 미확인 → 코드매핑에 계정코드 추가 · ","")&amp;IF(AND($D105&lt;&gt;"",$K105=""),"거래처명 미확인 → 코드매핑에 거래처코드 추가 · ","")&amp;IF(AND($D105="",$E105="",ISERROR(FIND("전기이월",$F105))),"거래처 정보 없음 · ",""))</f>
        <v/>
      </c>
      <c r="O105" s="22">
        <f>IF($N105="","",MAX($O$4:$O104)+1)</f>
        <v/>
      </c>
    </row>
    <row r="106">
      <c r="A106" s="23" t="n"/>
      <c r="B106" s="23" t="n"/>
      <c r="C106" s="23" t="n"/>
      <c r="D106" s="23" t="n"/>
      <c r="E106" s="23" t="n"/>
      <c r="F106" s="23" t="n"/>
      <c r="G106" s="24" t="n"/>
      <c r="H106" s="24" t="n"/>
      <c r="I106" s="22">
        <f>IF($B106&lt;&gt;"",$B106&amp;"",IF($C106&lt;&gt;"",$C106,""))</f>
        <v/>
      </c>
      <c r="J106" s="22">
        <f>IF($C106&lt;&gt;"",$C106,IF($B106="","",IFERROR(INDEX(코드매핑!$B$5:$B$104,MATCH($B106,코드매핑!$A$5:$A$104,0)),"")))</f>
        <v/>
      </c>
      <c r="K106" s="22">
        <f>IF($E106&lt;&gt;"",$E106,IF($D106="","",IFERROR(INDEX(코드매핑!$D$5:$D$104,MATCH($D106,코드매핑!$C$5:$C$104,0)),"")))</f>
        <v/>
      </c>
      <c r="L106" s="22">
        <f>IF($I106="","",$I106&amp;"#"&amp;COUNTIF($I$5:$I106,$I106))</f>
        <v/>
      </c>
      <c r="M106" s="22">
        <f>IF($I106="","",IF(COUNTIF($I$5:$I106,$I106)=1,MAX($M$4:$M105)+1,""))</f>
        <v/>
      </c>
      <c r="N106" s="22">
        <f>IF(AND($B106="",$C106="",$G106="",$H106=""),"",IF(AND($B106="",$C106=""),"계정 정보 없음 · ","")&amp;IF(AND($B106&lt;&gt;"",$J106=""),"계정명 미확인 → 코드매핑에 계정코드 추가 · ","")&amp;IF(AND($D106&lt;&gt;"",$K106=""),"거래처명 미확인 → 코드매핑에 거래처코드 추가 · ","")&amp;IF(AND($D106="",$E106="",ISERROR(FIND("전기이월",$F106))),"거래처 정보 없음 · ",""))</f>
        <v/>
      </c>
      <c r="O106" s="22">
        <f>IF($N106="","",MAX($O$4:$O105)+1)</f>
        <v/>
      </c>
    </row>
    <row r="107">
      <c r="A107" s="23" t="n"/>
      <c r="B107" s="23" t="n"/>
      <c r="C107" s="23" t="n"/>
      <c r="D107" s="23" t="n"/>
      <c r="E107" s="23" t="n"/>
      <c r="F107" s="23" t="n"/>
      <c r="G107" s="24" t="n"/>
      <c r="H107" s="24" t="n"/>
      <c r="I107" s="22">
        <f>IF($B107&lt;&gt;"",$B107&amp;"",IF($C107&lt;&gt;"",$C107,""))</f>
        <v/>
      </c>
      <c r="J107" s="22">
        <f>IF($C107&lt;&gt;"",$C107,IF($B107="","",IFERROR(INDEX(코드매핑!$B$5:$B$104,MATCH($B107,코드매핑!$A$5:$A$104,0)),"")))</f>
        <v/>
      </c>
      <c r="K107" s="22">
        <f>IF($E107&lt;&gt;"",$E107,IF($D107="","",IFERROR(INDEX(코드매핑!$D$5:$D$104,MATCH($D107,코드매핑!$C$5:$C$104,0)),"")))</f>
        <v/>
      </c>
      <c r="L107" s="22">
        <f>IF($I107="","",$I107&amp;"#"&amp;COUNTIF($I$5:$I107,$I107))</f>
        <v/>
      </c>
      <c r="M107" s="22">
        <f>IF($I107="","",IF(COUNTIF($I$5:$I107,$I107)=1,MAX($M$4:$M106)+1,""))</f>
        <v/>
      </c>
      <c r="N107" s="22">
        <f>IF(AND($B107="",$C107="",$G107="",$H107=""),"",IF(AND($B107="",$C107=""),"계정 정보 없음 · ","")&amp;IF(AND($B107&lt;&gt;"",$J107=""),"계정명 미확인 → 코드매핑에 계정코드 추가 · ","")&amp;IF(AND($D107&lt;&gt;"",$K107=""),"거래처명 미확인 → 코드매핑에 거래처코드 추가 · ","")&amp;IF(AND($D107="",$E107="",ISERROR(FIND("전기이월",$F107))),"거래처 정보 없음 · ",""))</f>
        <v/>
      </c>
      <c r="O107" s="22">
        <f>IF($N107="","",MAX($O$4:$O106)+1)</f>
        <v/>
      </c>
    </row>
    <row r="108">
      <c r="A108" s="23" t="n"/>
      <c r="B108" s="23" t="n"/>
      <c r="C108" s="23" t="n"/>
      <c r="D108" s="23" t="n"/>
      <c r="E108" s="23" t="n"/>
      <c r="F108" s="23" t="n"/>
      <c r="G108" s="24" t="n"/>
      <c r="H108" s="24" t="n"/>
      <c r="I108" s="22">
        <f>IF($B108&lt;&gt;"",$B108&amp;"",IF($C108&lt;&gt;"",$C108,""))</f>
        <v/>
      </c>
      <c r="J108" s="22">
        <f>IF($C108&lt;&gt;"",$C108,IF($B108="","",IFERROR(INDEX(코드매핑!$B$5:$B$104,MATCH($B108,코드매핑!$A$5:$A$104,0)),"")))</f>
        <v/>
      </c>
      <c r="K108" s="22">
        <f>IF($E108&lt;&gt;"",$E108,IF($D108="","",IFERROR(INDEX(코드매핑!$D$5:$D$104,MATCH($D108,코드매핑!$C$5:$C$104,0)),"")))</f>
        <v/>
      </c>
      <c r="L108" s="22">
        <f>IF($I108="","",$I108&amp;"#"&amp;COUNTIF($I$5:$I108,$I108))</f>
        <v/>
      </c>
      <c r="M108" s="22">
        <f>IF($I108="","",IF(COUNTIF($I$5:$I108,$I108)=1,MAX($M$4:$M107)+1,""))</f>
        <v/>
      </c>
      <c r="N108" s="22">
        <f>IF(AND($B108="",$C108="",$G108="",$H108=""),"",IF(AND($B108="",$C108=""),"계정 정보 없음 · ","")&amp;IF(AND($B108&lt;&gt;"",$J108=""),"계정명 미확인 → 코드매핑에 계정코드 추가 · ","")&amp;IF(AND($D108&lt;&gt;"",$K108=""),"거래처명 미확인 → 코드매핑에 거래처코드 추가 · ","")&amp;IF(AND($D108="",$E108="",ISERROR(FIND("전기이월",$F108))),"거래처 정보 없음 · ",""))</f>
        <v/>
      </c>
      <c r="O108" s="22">
        <f>IF($N108="","",MAX($O$4:$O107)+1)</f>
        <v/>
      </c>
    </row>
    <row r="109">
      <c r="A109" s="23" t="n"/>
      <c r="B109" s="23" t="n"/>
      <c r="C109" s="23" t="n"/>
      <c r="D109" s="23" t="n"/>
      <c r="E109" s="23" t="n"/>
      <c r="F109" s="23" t="n"/>
      <c r="G109" s="24" t="n"/>
      <c r="H109" s="24" t="n"/>
      <c r="I109" s="22">
        <f>IF($B109&lt;&gt;"",$B109&amp;"",IF($C109&lt;&gt;"",$C109,""))</f>
        <v/>
      </c>
      <c r="J109" s="22">
        <f>IF($C109&lt;&gt;"",$C109,IF($B109="","",IFERROR(INDEX(코드매핑!$B$5:$B$104,MATCH($B109,코드매핑!$A$5:$A$104,0)),"")))</f>
        <v/>
      </c>
      <c r="K109" s="22">
        <f>IF($E109&lt;&gt;"",$E109,IF($D109="","",IFERROR(INDEX(코드매핑!$D$5:$D$104,MATCH($D109,코드매핑!$C$5:$C$104,0)),"")))</f>
        <v/>
      </c>
      <c r="L109" s="22">
        <f>IF($I109="","",$I109&amp;"#"&amp;COUNTIF($I$5:$I109,$I109))</f>
        <v/>
      </c>
      <c r="M109" s="22">
        <f>IF($I109="","",IF(COUNTIF($I$5:$I109,$I109)=1,MAX($M$4:$M108)+1,""))</f>
        <v/>
      </c>
      <c r="N109" s="22">
        <f>IF(AND($B109="",$C109="",$G109="",$H109=""),"",IF(AND($B109="",$C109=""),"계정 정보 없음 · ","")&amp;IF(AND($B109&lt;&gt;"",$J109=""),"계정명 미확인 → 코드매핑에 계정코드 추가 · ","")&amp;IF(AND($D109&lt;&gt;"",$K109=""),"거래처명 미확인 → 코드매핑에 거래처코드 추가 · ","")&amp;IF(AND($D109="",$E109="",ISERROR(FIND("전기이월",$F109))),"거래처 정보 없음 · ",""))</f>
        <v/>
      </c>
      <c r="O109" s="22">
        <f>IF($N109="","",MAX($O$4:$O108)+1)</f>
        <v/>
      </c>
    </row>
    <row r="110">
      <c r="A110" s="23" t="n"/>
      <c r="B110" s="23" t="n"/>
      <c r="C110" s="23" t="n"/>
      <c r="D110" s="23" t="n"/>
      <c r="E110" s="23" t="n"/>
      <c r="F110" s="23" t="n"/>
      <c r="G110" s="24" t="n"/>
      <c r="H110" s="24" t="n"/>
      <c r="I110" s="22">
        <f>IF($B110&lt;&gt;"",$B110&amp;"",IF($C110&lt;&gt;"",$C110,""))</f>
        <v/>
      </c>
      <c r="J110" s="22">
        <f>IF($C110&lt;&gt;"",$C110,IF($B110="","",IFERROR(INDEX(코드매핑!$B$5:$B$104,MATCH($B110,코드매핑!$A$5:$A$104,0)),"")))</f>
        <v/>
      </c>
      <c r="K110" s="22">
        <f>IF($E110&lt;&gt;"",$E110,IF($D110="","",IFERROR(INDEX(코드매핑!$D$5:$D$104,MATCH($D110,코드매핑!$C$5:$C$104,0)),"")))</f>
        <v/>
      </c>
      <c r="L110" s="22">
        <f>IF($I110="","",$I110&amp;"#"&amp;COUNTIF($I$5:$I110,$I110))</f>
        <v/>
      </c>
      <c r="M110" s="22">
        <f>IF($I110="","",IF(COUNTIF($I$5:$I110,$I110)=1,MAX($M$4:$M109)+1,""))</f>
        <v/>
      </c>
      <c r="N110" s="22">
        <f>IF(AND($B110="",$C110="",$G110="",$H110=""),"",IF(AND($B110="",$C110=""),"계정 정보 없음 · ","")&amp;IF(AND($B110&lt;&gt;"",$J110=""),"계정명 미확인 → 코드매핑에 계정코드 추가 · ","")&amp;IF(AND($D110&lt;&gt;"",$K110=""),"거래처명 미확인 → 코드매핑에 거래처코드 추가 · ","")&amp;IF(AND($D110="",$E110="",ISERROR(FIND("전기이월",$F110))),"거래처 정보 없음 · ",""))</f>
        <v/>
      </c>
      <c r="O110" s="22">
        <f>IF($N110="","",MAX($O$4:$O109)+1)</f>
        <v/>
      </c>
    </row>
    <row r="111">
      <c r="A111" s="23" t="n"/>
      <c r="B111" s="23" t="n"/>
      <c r="C111" s="23" t="n"/>
      <c r="D111" s="23" t="n"/>
      <c r="E111" s="23" t="n"/>
      <c r="F111" s="23" t="n"/>
      <c r="G111" s="24" t="n"/>
      <c r="H111" s="24" t="n"/>
      <c r="I111" s="22">
        <f>IF($B111&lt;&gt;"",$B111&amp;"",IF($C111&lt;&gt;"",$C111,""))</f>
        <v/>
      </c>
      <c r="J111" s="22">
        <f>IF($C111&lt;&gt;"",$C111,IF($B111="","",IFERROR(INDEX(코드매핑!$B$5:$B$104,MATCH($B111,코드매핑!$A$5:$A$104,0)),"")))</f>
        <v/>
      </c>
      <c r="K111" s="22">
        <f>IF($E111&lt;&gt;"",$E111,IF($D111="","",IFERROR(INDEX(코드매핑!$D$5:$D$104,MATCH($D111,코드매핑!$C$5:$C$104,0)),"")))</f>
        <v/>
      </c>
      <c r="L111" s="22">
        <f>IF($I111="","",$I111&amp;"#"&amp;COUNTIF($I$5:$I111,$I111))</f>
        <v/>
      </c>
      <c r="M111" s="22">
        <f>IF($I111="","",IF(COUNTIF($I$5:$I111,$I111)=1,MAX($M$4:$M110)+1,""))</f>
        <v/>
      </c>
      <c r="N111" s="22">
        <f>IF(AND($B111="",$C111="",$G111="",$H111=""),"",IF(AND($B111="",$C111=""),"계정 정보 없음 · ","")&amp;IF(AND($B111&lt;&gt;"",$J111=""),"계정명 미확인 → 코드매핑에 계정코드 추가 · ","")&amp;IF(AND($D111&lt;&gt;"",$K111=""),"거래처명 미확인 → 코드매핑에 거래처코드 추가 · ","")&amp;IF(AND($D111="",$E111="",ISERROR(FIND("전기이월",$F111))),"거래처 정보 없음 · ",""))</f>
        <v/>
      </c>
      <c r="O111" s="22">
        <f>IF($N111="","",MAX($O$4:$O110)+1)</f>
        <v/>
      </c>
    </row>
    <row r="112">
      <c r="A112" s="23" t="n"/>
      <c r="B112" s="23" t="n"/>
      <c r="C112" s="23" t="n"/>
      <c r="D112" s="23" t="n"/>
      <c r="E112" s="23" t="n"/>
      <c r="F112" s="23" t="n"/>
      <c r="G112" s="24" t="n"/>
      <c r="H112" s="24" t="n"/>
      <c r="I112" s="22">
        <f>IF($B112&lt;&gt;"",$B112&amp;"",IF($C112&lt;&gt;"",$C112,""))</f>
        <v/>
      </c>
      <c r="J112" s="22">
        <f>IF($C112&lt;&gt;"",$C112,IF($B112="","",IFERROR(INDEX(코드매핑!$B$5:$B$104,MATCH($B112,코드매핑!$A$5:$A$104,0)),"")))</f>
        <v/>
      </c>
      <c r="K112" s="22">
        <f>IF($E112&lt;&gt;"",$E112,IF($D112="","",IFERROR(INDEX(코드매핑!$D$5:$D$104,MATCH($D112,코드매핑!$C$5:$C$104,0)),"")))</f>
        <v/>
      </c>
      <c r="L112" s="22">
        <f>IF($I112="","",$I112&amp;"#"&amp;COUNTIF($I$5:$I112,$I112))</f>
        <v/>
      </c>
      <c r="M112" s="22">
        <f>IF($I112="","",IF(COUNTIF($I$5:$I112,$I112)=1,MAX($M$4:$M111)+1,""))</f>
        <v/>
      </c>
      <c r="N112" s="22">
        <f>IF(AND($B112="",$C112="",$G112="",$H112=""),"",IF(AND($B112="",$C112=""),"계정 정보 없음 · ","")&amp;IF(AND($B112&lt;&gt;"",$J112=""),"계정명 미확인 → 코드매핑에 계정코드 추가 · ","")&amp;IF(AND($D112&lt;&gt;"",$K112=""),"거래처명 미확인 → 코드매핑에 거래처코드 추가 · ","")&amp;IF(AND($D112="",$E112="",ISERROR(FIND("전기이월",$F112))),"거래처 정보 없음 · ",""))</f>
        <v/>
      </c>
      <c r="O112" s="22">
        <f>IF($N112="","",MAX($O$4:$O111)+1)</f>
        <v/>
      </c>
    </row>
    <row r="113">
      <c r="A113" s="23" t="n"/>
      <c r="B113" s="23" t="n"/>
      <c r="C113" s="23" t="n"/>
      <c r="D113" s="23" t="n"/>
      <c r="E113" s="23" t="n"/>
      <c r="F113" s="23" t="n"/>
      <c r="G113" s="24" t="n"/>
      <c r="H113" s="24" t="n"/>
      <c r="I113" s="22">
        <f>IF($B113&lt;&gt;"",$B113&amp;"",IF($C113&lt;&gt;"",$C113,""))</f>
        <v/>
      </c>
      <c r="J113" s="22">
        <f>IF($C113&lt;&gt;"",$C113,IF($B113="","",IFERROR(INDEX(코드매핑!$B$5:$B$104,MATCH($B113,코드매핑!$A$5:$A$104,0)),"")))</f>
        <v/>
      </c>
      <c r="K113" s="22">
        <f>IF($E113&lt;&gt;"",$E113,IF($D113="","",IFERROR(INDEX(코드매핑!$D$5:$D$104,MATCH($D113,코드매핑!$C$5:$C$104,0)),"")))</f>
        <v/>
      </c>
      <c r="L113" s="22">
        <f>IF($I113="","",$I113&amp;"#"&amp;COUNTIF($I$5:$I113,$I113))</f>
        <v/>
      </c>
      <c r="M113" s="22">
        <f>IF($I113="","",IF(COUNTIF($I$5:$I113,$I113)=1,MAX($M$4:$M112)+1,""))</f>
        <v/>
      </c>
      <c r="N113" s="22">
        <f>IF(AND($B113="",$C113="",$G113="",$H113=""),"",IF(AND($B113="",$C113=""),"계정 정보 없음 · ","")&amp;IF(AND($B113&lt;&gt;"",$J113=""),"계정명 미확인 → 코드매핑에 계정코드 추가 · ","")&amp;IF(AND($D113&lt;&gt;"",$K113=""),"거래처명 미확인 → 코드매핑에 거래처코드 추가 · ","")&amp;IF(AND($D113="",$E113="",ISERROR(FIND("전기이월",$F113))),"거래처 정보 없음 · ",""))</f>
        <v/>
      </c>
      <c r="O113" s="22">
        <f>IF($N113="","",MAX($O$4:$O112)+1)</f>
        <v/>
      </c>
    </row>
    <row r="114">
      <c r="A114" s="23" t="n"/>
      <c r="B114" s="23" t="n"/>
      <c r="C114" s="23" t="n"/>
      <c r="D114" s="23" t="n"/>
      <c r="E114" s="23" t="n"/>
      <c r="F114" s="23" t="n"/>
      <c r="G114" s="24" t="n"/>
      <c r="H114" s="24" t="n"/>
      <c r="I114" s="22">
        <f>IF($B114&lt;&gt;"",$B114&amp;"",IF($C114&lt;&gt;"",$C114,""))</f>
        <v/>
      </c>
      <c r="J114" s="22">
        <f>IF($C114&lt;&gt;"",$C114,IF($B114="","",IFERROR(INDEX(코드매핑!$B$5:$B$104,MATCH($B114,코드매핑!$A$5:$A$104,0)),"")))</f>
        <v/>
      </c>
      <c r="K114" s="22">
        <f>IF($E114&lt;&gt;"",$E114,IF($D114="","",IFERROR(INDEX(코드매핑!$D$5:$D$104,MATCH($D114,코드매핑!$C$5:$C$104,0)),"")))</f>
        <v/>
      </c>
      <c r="L114" s="22">
        <f>IF($I114="","",$I114&amp;"#"&amp;COUNTIF($I$5:$I114,$I114))</f>
        <v/>
      </c>
      <c r="M114" s="22">
        <f>IF($I114="","",IF(COUNTIF($I$5:$I114,$I114)=1,MAX($M$4:$M113)+1,""))</f>
        <v/>
      </c>
      <c r="N114" s="22">
        <f>IF(AND($B114="",$C114="",$G114="",$H114=""),"",IF(AND($B114="",$C114=""),"계정 정보 없음 · ","")&amp;IF(AND($B114&lt;&gt;"",$J114=""),"계정명 미확인 → 코드매핑에 계정코드 추가 · ","")&amp;IF(AND($D114&lt;&gt;"",$K114=""),"거래처명 미확인 → 코드매핑에 거래처코드 추가 · ","")&amp;IF(AND($D114="",$E114="",ISERROR(FIND("전기이월",$F114))),"거래처 정보 없음 · ",""))</f>
        <v/>
      </c>
      <c r="O114" s="22">
        <f>IF($N114="","",MAX($O$4:$O113)+1)</f>
        <v/>
      </c>
    </row>
    <row r="115">
      <c r="A115" s="23" t="n"/>
      <c r="B115" s="23" t="n"/>
      <c r="C115" s="23" t="n"/>
      <c r="D115" s="23" t="n"/>
      <c r="E115" s="23" t="n"/>
      <c r="F115" s="23" t="n"/>
      <c r="G115" s="24" t="n"/>
      <c r="H115" s="24" t="n"/>
      <c r="I115" s="22">
        <f>IF($B115&lt;&gt;"",$B115&amp;"",IF($C115&lt;&gt;"",$C115,""))</f>
        <v/>
      </c>
      <c r="J115" s="22">
        <f>IF($C115&lt;&gt;"",$C115,IF($B115="","",IFERROR(INDEX(코드매핑!$B$5:$B$104,MATCH($B115,코드매핑!$A$5:$A$104,0)),"")))</f>
        <v/>
      </c>
      <c r="K115" s="22">
        <f>IF($E115&lt;&gt;"",$E115,IF($D115="","",IFERROR(INDEX(코드매핑!$D$5:$D$104,MATCH($D115,코드매핑!$C$5:$C$104,0)),"")))</f>
        <v/>
      </c>
      <c r="L115" s="22">
        <f>IF($I115="","",$I115&amp;"#"&amp;COUNTIF($I$5:$I115,$I115))</f>
        <v/>
      </c>
      <c r="M115" s="22">
        <f>IF($I115="","",IF(COUNTIF($I$5:$I115,$I115)=1,MAX($M$4:$M114)+1,""))</f>
        <v/>
      </c>
      <c r="N115" s="22">
        <f>IF(AND($B115="",$C115="",$G115="",$H115=""),"",IF(AND($B115="",$C115=""),"계정 정보 없음 · ","")&amp;IF(AND($B115&lt;&gt;"",$J115=""),"계정명 미확인 → 코드매핑에 계정코드 추가 · ","")&amp;IF(AND($D115&lt;&gt;"",$K115=""),"거래처명 미확인 → 코드매핑에 거래처코드 추가 · ","")&amp;IF(AND($D115="",$E115="",ISERROR(FIND("전기이월",$F115))),"거래처 정보 없음 · ",""))</f>
        <v/>
      </c>
      <c r="O115" s="22">
        <f>IF($N115="","",MAX($O$4:$O114)+1)</f>
        <v/>
      </c>
    </row>
    <row r="116">
      <c r="A116" s="23" t="n"/>
      <c r="B116" s="23" t="n"/>
      <c r="C116" s="23" t="n"/>
      <c r="D116" s="23" t="n"/>
      <c r="E116" s="23" t="n"/>
      <c r="F116" s="23" t="n"/>
      <c r="G116" s="24" t="n"/>
      <c r="H116" s="24" t="n"/>
      <c r="I116" s="22">
        <f>IF($B116&lt;&gt;"",$B116&amp;"",IF($C116&lt;&gt;"",$C116,""))</f>
        <v/>
      </c>
      <c r="J116" s="22">
        <f>IF($C116&lt;&gt;"",$C116,IF($B116="","",IFERROR(INDEX(코드매핑!$B$5:$B$104,MATCH($B116,코드매핑!$A$5:$A$104,0)),"")))</f>
        <v/>
      </c>
      <c r="K116" s="22">
        <f>IF($E116&lt;&gt;"",$E116,IF($D116="","",IFERROR(INDEX(코드매핑!$D$5:$D$104,MATCH($D116,코드매핑!$C$5:$C$104,0)),"")))</f>
        <v/>
      </c>
      <c r="L116" s="22">
        <f>IF($I116="","",$I116&amp;"#"&amp;COUNTIF($I$5:$I116,$I116))</f>
        <v/>
      </c>
      <c r="M116" s="22">
        <f>IF($I116="","",IF(COUNTIF($I$5:$I116,$I116)=1,MAX($M$4:$M115)+1,""))</f>
        <v/>
      </c>
      <c r="N116" s="22">
        <f>IF(AND($B116="",$C116="",$G116="",$H116=""),"",IF(AND($B116="",$C116=""),"계정 정보 없음 · ","")&amp;IF(AND($B116&lt;&gt;"",$J116=""),"계정명 미확인 → 코드매핑에 계정코드 추가 · ","")&amp;IF(AND($D116&lt;&gt;"",$K116=""),"거래처명 미확인 → 코드매핑에 거래처코드 추가 · ","")&amp;IF(AND($D116="",$E116="",ISERROR(FIND("전기이월",$F116))),"거래처 정보 없음 · ",""))</f>
        <v/>
      </c>
      <c r="O116" s="22">
        <f>IF($N116="","",MAX($O$4:$O115)+1)</f>
        <v/>
      </c>
    </row>
    <row r="117">
      <c r="A117" s="23" t="n"/>
      <c r="B117" s="23" t="n"/>
      <c r="C117" s="23" t="n"/>
      <c r="D117" s="23" t="n"/>
      <c r="E117" s="23" t="n"/>
      <c r="F117" s="23" t="n"/>
      <c r="G117" s="24" t="n"/>
      <c r="H117" s="24" t="n"/>
      <c r="I117" s="22">
        <f>IF($B117&lt;&gt;"",$B117&amp;"",IF($C117&lt;&gt;"",$C117,""))</f>
        <v/>
      </c>
      <c r="J117" s="22">
        <f>IF($C117&lt;&gt;"",$C117,IF($B117="","",IFERROR(INDEX(코드매핑!$B$5:$B$104,MATCH($B117,코드매핑!$A$5:$A$104,0)),"")))</f>
        <v/>
      </c>
      <c r="K117" s="22">
        <f>IF($E117&lt;&gt;"",$E117,IF($D117="","",IFERROR(INDEX(코드매핑!$D$5:$D$104,MATCH($D117,코드매핑!$C$5:$C$104,0)),"")))</f>
        <v/>
      </c>
      <c r="L117" s="22">
        <f>IF($I117="","",$I117&amp;"#"&amp;COUNTIF($I$5:$I117,$I117))</f>
        <v/>
      </c>
      <c r="M117" s="22">
        <f>IF($I117="","",IF(COUNTIF($I$5:$I117,$I117)=1,MAX($M$4:$M116)+1,""))</f>
        <v/>
      </c>
      <c r="N117" s="22">
        <f>IF(AND($B117="",$C117="",$G117="",$H117=""),"",IF(AND($B117="",$C117=""),"계정 정보 없음 · ","")&amp;IF(AND($B117&lt;&gt;"",$J117=""),"계정명 미확인 → 코드매핑에 계정코드 추가 · ","")&amp;IF(AND($D117&lt;&gt;"",$K117=""),"거래처명 미확인 → 코드매핑에 거래처코드 추가 · ","")&amp;IF(AND($D117="",$E117="",ISERROR(FIND("전기이월",$F117))),"거래처 정보 없음 · ",""))</f>
        <v/>
      </c>
      <c r="O117" s="22">
        <f>IF($N117="","",MAX($O$4:$O116)+1)</f>
        <v/>
      </c>
    </row>
    <row r="118">
      <c r="A118" s="23" t="n"/>
      <c r="B118" s="23" t="n"/>
      <c r="C118" s="23" t="n"/>
      <c r="D118" s="23" t="n"/>
      <c r="E118" s="23" t="n"/>
      <c r="F118" s="23" t="n"/>
      <c r="G118" s="24" t="n"/>
      <c r="H118" s="24" t="n"/>
      <c r="I118" s="22">
        <f>IF($B118&lt;&gt;"",$B118&amp;"",IF($C118&lt;&gt;"",$C118,""))</f>
        <v/>
      </c>
      <c r="J118" s="22">
        <f>IF($C118&lt;&gt;"",$C118,IF($B118="","",IFERROR(INDEX(코드매핑!$B$5:$B$104,MATCH($B118,코드매핑!$A$5:$A$104,0)),"")))</f>
        <v/>
      </c>
      <c r="K118" s="22">
        <f>IF($E118&lt;&gt;"",$E118,IF($D118="","",IFERROR(INDEX(코드매핑!$D$5:$D$104,MATCH($D118,코드매핑!$C$5:$C$104,0)),"")))</f>
        <v/>
      </c>
      <c r="L118" s="22">
        <f>IF($I118="","",$I118&amp;"#"&amp;COUNTIF($I$5:$I118,$I118))</f>
        <v/>
      </c>
      <c r="M118" s="22">
        <f>IF($I118="","",IF(COUNTIF($I$5:$I118,$I118)=1,MAX($M$4:$M117)+1,""))</f>
        <v/>
      </c>
      <c r="N118" s="22">
        <f>IF(AND($B118="",$C118="",$G118="",$H118=""),"",IF(AND($B118="",$C118=""),"계정 정보 없음 · ","")&amp;IF(AND($B118&lt;&gt;"",$J118=""),"계정명 미확인 → 코드매핑에 계정코드 추가 · ","")&amp;IF(AND($D118&lt;&gt;"",$K118=""),"거래처명 미확인 → 코드매핑에 거래처코드 추가 · ","")&amp;IF(AND($D118="",$E118="",ISERROR(FIND("전기이월",$F118))),"거래처 정보 없음 · ",""))</f>
        <v/>
      </c>
      <c r="O118" s="22">
        <f>IF($N118="","",MAX($O$4:$O117)+1)</f>
        <v/>
      </c>
    </row>
    <row r="119">
      <c r="A119" s="23" t="n"/>
      <c r="B119" s="23" t="n"/>
      <c r="C119" s="23" t="n"/>
      <c r="D119" s="23" t="n"/>
      <c r="E119" s="23" t="n"/>
      <c r="F119" s="23" t="n"/>
      <c r="G119" s="24" t="n"/>
      <c r="H119" s="24" t="n"/>
      <c r="I119" s="22">
        <f>IF($B119&lt;&gt;"",$B119&amp;"",IF($C119&lt;&gt;"",$C119,""))</f>
        <v/>
      </c>
      <c r="J119" s="22">
        <f>IF($C119&lt;&gt;"",$C119,IF($B119="","",IFERROR(INDEX(코드매핑!$B$5:$B$104,MATCH($B119,코드매핑!$A$5:$A$104,0)),"")))</f>
        <v/>
      </c>
      <c r="K119" s="22">
        <f>IF($E119&lt;&gt;"",$E119,IF($D119="","",IFERROR(INDEX(코드매핑!$D$5:$D$104,MATCH($D119,코드매핑!$C$5:$C$104,0)),"")))</f>
        <v/>
      </c>
      <c r="L119" s="22">
        <f>IF($I119="","",$I119&amp;"#"&amp;COUNTIF($I$5:$I119,$I119))</f>
        <v/>
      </c>
      <c r="M119" s="22">
        <f>IF($I119="","",IF(COUNTIF($I$5:$I119,$I119)=1,MAX($M$4:$M118)+1,""))</f>
        <v/>
      </c>
      <c r="N119" s="22">
        <f>IF(AND($B119="",$C119="",$G119="",$H119=""),"",IF(AND($B119="",$C119=""),"계정 정보 없음 · ","")&amp;IF(AND($B119&lt;&gt;"",$J119=""),"계정명 미확인 → 코드매핑에 계정코드 추가 · ","")&amp;IF(AND($D119&lt;&gt;"",$K119=""),"거래처명 미확인 → 코드매핑에 거래처코드 추가 · ","")&amp;IF(AND($D119="",$E119="",ISERROR(FIND("전기이월",$F119))),"거래처 정보 없음 · ",""))</f>
        <v/>
      </c>
      <c r="O119" s="22">
        <f>IF($N119="","",MAX($O$4:$O118)+1)</f>
        <v/>
      </c>
    </row>
    <row r="120">
      <c r="A120" s="23" t="n"/>
      <c r="B120" s="23" t="n"/>
      <c r="C120" s="23" t="n"/>
      <c r="D120" s="23" t="n"/>
      <c r="E120" s="23" t="n"/>
      <c r="F120" s="23" t="n"/>
      <c r="G120" s="24" t="n"/>
      <c r="H120" s="24" t="n"/>
      <c r="I120" s="22">
        <f>IF($B120&lt;&gt;"",$B120&amp;"",IF($C120&lt;&gt;"",$C120,""))</f>
        <v/>
      </c>
      <c r="J120" s="22">
        <f>IF($C120&lt;&gt;"",$C120,IF($B120="","",IFERROR(INDEX(코드매핑!$B$5:$B$104,MATCH($B120,코드매핑!$A$5:$A$104,0)),"")))</f>
        <v/>
      </c>
      <c r="K120" s="22">
        <f>IF($E120&lt;&gt;"",$E120,IF($D120="","",IFERROR(INDEX(코드매핑!$D$5:$D$104,MATCH($D120,코드매핑!$C$5:$C$104,0)),"")))</f>
        <v/>
      </c>
      <c r="L120" s="22">
        <f>IF($I120="","",$I120&amp;"#"&amp;COUNTIF($I$5:$I120,$I120))</f>
        <v/>
      </c>
      <c r="M120" s="22">
        <f>IF($I120="","",IF(COUNTIF($I$5:$I120,$I120)=1,MAX($M$4:$M119)+1,""))</f>
        <v/>
      </c>
      <c r="N120" s="22">
        <f>IF(AND($B120="",$C120="",$G120="",$H120=""),"",IF(AND($B120="",$C120=""),"계정 정보 없음 · ","")&amp;IF(AND($B120&lt;&gt;"",$J120=""),"계정명 미확인 → 코드매핑에 계정코드 추가 · ","")&amp;IF(AND($D120&lt;&gt;"",$K120=""),"거래처명 미확인 → 코드매핑에 거래처코드 추가 · ","")&amp;IF(AND($D120="",$E120="",ISERROR(FIND("전기이월",$F120))),"거래처 정보 없음 · ",""))</f>
        <v/>
      </c>
      <c r="O120" s="22">
        <f>IF($N120="","",MAX($O$4:$O119)+1)</f>
        <v/>
      </c>
    </row>
    <row r="121">
      <c r="A121" s="23" t="n"/>
      <c r="B121" s="23" t="n"/>
      <c r="C121" s="23" t="n"/>
      <c r="D121" s="23" t="n"/>
      <c r="E121" s="23" t="n"/>
      <c r="F121" s="23" t="n"/>
      <c r="G121" s="24" t="n"/>
      <c r="H121" s="24" t="n"/>
      <c r="I121" s="22">
        <f>IF($B121&lt;&gt;"",$B121&amp;"",IF($C121&lt;&gt;"",$C121,""))</f>
        <v/>
      </c>
      <c r="J121" s="22">
        <f>IF($C121&lt;&gt;"",$C121,IF($B121="","",IFERROR(INDEX(코드매핑!$B$5:$B$104,MATCH($B121,코드매핑!$A$5:$A$104,0)),"")))</f>
        <v/>
      </c>
      <c r="K121" s="22">
        <f>IF($E121&lt;&gt;"",$E121,IF($D121="","",IFERROR(INDEX(코드매핑!$D$5:$D$104,MATCH($D121,코드매핑!$C$5:$C$104,0)),"")))</f>
        <v/>
      </c>
      <c r="L121" s="22">
        <f>IF($I121="","",$I121&amp;"#"&amp;COUNTIF($I$5:$I121,$I121))</f>
        <v/>
      </c>
      <c r="M121" s="22">
        <f>IF($I121="","",IF(COUNTIF($I$5:$I121,$I121)=1,MAX($M$4:$M120)+1,""))</f>
        <v/>
      </c>
      <c r="N121" s="22">
        <f>IF(AND($B121="",$C121="",$G121="",$H121=""),"",IF(AND($B121="",$C121=""),"계정 정보 없음 · ","")&amp;IF(AND($B121&lt;&gt;"",$J121=""),"계정명 미확인 → 코드매핑에 계정코드 추가 · ","")&amp;IF(AND($D121&lt;&gt;"",$K121=""),"거래처명 미확인 → 코드매핑에 거래처코드 추가 · ","")&amp;IF(AND($D121="",$E121="",ISERROR(FIND("전기이월",$F121))),"거래처 정보 없음 · ",""))</f>
        <v/>
      </c>
      <c r="O121" s="22">
        <f>IF($N121="","",MAX($O$4:$O120)+1)</f>
        <v/>
      </c>
    </row>
    <row r="122">
      <c r="A122" s="23" t="n"/>
      <c r="B122" s="23" t="n"/>
      <c r="C122" s="23" t="n"/>
      <c r="D122" s="23" t="n"/>
      <c r="E122" s="23" t="n"/>
      <c r="F122" s="23" t="n"/>
      <c r="G122" s="24" t="n"/>
      <c r="H122" s="24" t="n"/>
      <c r="I122" s="22">
        <f>IF($B122&lt;&gt;"",$B122&amp;"",IF($C122&lt;&gt;"",$C122,""))</f>
        <v/>
      </c>
      <c r="J122" s="22">
        <f>IF($C122&lt;&gt;"",$C122,IF($B122="","",IFERROR(INDEX(코드매핑!$B$5:$B$104,MATCH($B122,코드매핑!$A$5:$A$104,0)),"")))</f>
        <v/>
      </c>
      <c r="K122" s="22">
        <f>IF($E122&lt;&gt;"",$E122,IF($D122="","",IFERROR(INDEX(코드매핑!$D$5:$D$104,MATCH($D122,코드매핑!$C$5:$C$104,0)),"")))</f>
        <v/>
      </c>
      <c r="L122" s="22">
        <f>IF($I122="","",$I122&amp;"#"&amp;COUNTIF($I$5:$I122,$I122))</f>
        <v/>
      </c>
      <c r="M122" s="22">
        <f>IF($I122="","",IF(COUNTIF($I$5:$I122,$I122)=1,MAX($M$4:$M121)+1,""))</f>
        <v/>
      </c>
      <c r="N122" s="22">
        <f>IF(AND($B122="",$C122="",$G122="",$H122=""),"",IF(AND($B122="",$C122=""),"계정 정보 없음 · ","")&amp;IF(AND($B122&lt;&gt;"",$J122=""),"계정명 미확인 → 코드매핑에 계정코드 추가 · ","")&amp;IF(AND($D122&lt;&gt;"",$K122=""),"거래처명 미확인 → 코드매핑에 거래처코드 추가 · ","")&amp;IF(AND($D122="",$E122="",ISERROR(FIND("전기이월",$F122))),"거래처 정보 없음 · ",""))</f>
        <v/>
      </c>
      <c r="O122" s="22">
        <f>IF($N122="","",MAX($O$4:$O121)+1)</f>
        <v/>
      </c>
    </row>
    <row r="123">
      <c r="A123" s="23" t="n"/>
      <c r="B123" s="23" t="n"/>
      <c r="C123" s="23" t="n"/>
      <c r="D123" s="23" t="n"/>
      <c r="E123" s="23" t="n"/>
      <c r="F123" s="23" t="n"/>
      <c r="G123" s="24" t="n"/>
      <c r="H123" s="24" t="n"/>
      <c r="I123" s="22">
        <f>IF($B123&lt;&gt;"",$B123&amp;"",IF($C123&lt;&gt;"",$C123,""))</f>
        <v/>
      </c>
      <c r="J123" s="22">
        <f>IF($C123&lt;&gt;"",$C123,IF($B123="","",IFERROR(INDEX(코드매핑!$B$5:$B$104,MATCH($B123,코드매핑!$A$5:$A$104,0)),"")))</f>
        <v/>
      </c>
      <c r="K123" s="22">
        <f>IF($E123&lt;&gt;"",$E123,IF($D123="","",IFERROR(INDEX(코드매핑!$D$5:$D$104,MATCH($D123,코드매핑!$C$5:$C$104,0)),"")))</f>
        <v/>
      </c>
      <c r="L123" s="22">
        <f>IF($I123="","",$I123&amp;"#"&amp;COUNTIF($I$5:$I123,$I123))</f>
        <v/>
      </c>
      <c r="M123" s="22">
        <f>IF($I123="","",IF(COUNTIF($I$5:$I123,$I123)=1,MAX($M$4:$M122)+1,""))</f>
        <v/>
      </c>
      <c r="N123" s="22">
        <f>IF(AND($B123="",$C123="",$G123="",$H123=""),"",IF(AND($B123="",$C123=""),"계정 정보 없음 · ","")&amp;IF(AND($B123&lt;&gt;"",$J123=""),"계정명 미확인 → 코드매핑에 계정코드 추가 · ","")&amp;IF(AND($D123&lt;&gt;"",$K123=""),"거래처명 미확인 → 코드매핑에 거래처코드 추가 · ","")&amp;IF(AND($D123="",$E123="",ISERROR(FIND("전기이월",$F123))),"거래처 정보 없음 · ",""))</f>
        <v/>
      </c>
      <c r="O123" s="22">
        <f>IF($N123="","",MAX($O$4:$O122)+1)</f>
        <v/>
      </c>
    </row>
    <row r="124">
      <c r="A124" s="23" t="n"/>
      <c r="B124" s="23" t="n"/>
      <c r="C124" s="23" t="n"/>
      <c r="D124" s="23" t="n"/>
      <c r="E124" s="23" t="n"/>
      <c r="F124" s="23" t="n"/>
      <c r="G124" s="24" t="n"/>
      <c r="H124" s="24" t="n"/>
      <c r="I124" s="22">
        <f>IF($B124&lt;&gt;"",$B124&amp;"",IF($C124&lt;&gt;"",$C124,""))</f>
        <v/>
      </c>
      <c r="J124" s="22">
        <f>IF($C124&lt;&gt;"",$C124,IF($B124="","",IFERROR(INDEX(코드매핑!$B$5:$B$104,MATCH($B124,코드매핑!$A$5:$A$104,0)),"")))</f>
        <v/>
      </c>
      <c r="K124" s="22">
        <f>IF($E124&lt;&gt;"",$E124,IF($D124="","",IFERROR(INDEX(코드매핑!$D$5:$D$104,MATCH($D124,코드매핑!$C$5:$C$104,0)),"")))</f>
        <v/>
      </c>
      <c r="L124" s="22">
        <f>IF($I124="","",$I124&amp;"#"&amp;COUNTIF($I$5:$I124,$I124))</f>
        <v/>
      </c>
      <c r="M124" s="22">
        <f>IF($I124="","",IF(COUNTIF($I$5:$I124,$I124)=1,MAX($M$4:$M123)+1,""))</f>
        <v/>
      </c>
      <c r="N124" s="22">
        <f>IF(AND($B124="",$C124="",$G124="",$H124=""),"",IF(AND($B124="",$C124=""),"계정 정보 없음 · ","")&amp;IF(AND($B124&lt;&gt;"",$J124=""),"계정명 미확인 → 코드매핑에 계정코드 추가 · ","")&amp;IF(AND($D124&lt;&gt;"",$K124=""),"거래처명 미확인 → 코드매핑에 거래처코드 추가 · ","")&amp;IF(AND($D124="",$E124="",ISERROR(FIND("전기이월",$F124))),"거래처 정보 없음 · ",""))</f>
        <v/>
      </c>
      <c r="O124" s="22">
        <f>IF($N124="","",MAX($O$4:$O123)+1)</f>
        <v/>
      </c>
    </row>
    <row r="125">
      <c r="A125" s="23" t="n"/>
      <c r="B125" s="23" t="n"/>
      <c r="C125" s="23" t="n"/>
      <c r="D125" s="23" t="n"/>
      <c r="E125" s="23" t="n"/>
      <c r="F125" s="23" t="n"/>
      <c r="G125" s="24" t="n"/>
      <c r="H125" s="24" t="n"/>
      <c r="I125" s="22">
        <f>IF($B125&lt;&gt;"",$B125&amp;"",IF($C125&lt;&gt;"",$C125,""))</f>
        <v/>
      </c>
      <c r="J125" s="22">
        <f>IF($C125&lt;&gt;"",$C125,IF($B125="","",IFERROR(INDEX(코드매핑!$B$5:$B$104,MATCH($B125,코드매핑!$A$5:$A$104,0)),"")))</f>
        <v/>
      </c>
      <c r="K125" s="22">
        <f>IF($E125&lt;&gt;"",$E125,IF($D125="","",IFERROR(INDEX(코드매핑!$D$5:$D$104,MATCH($D125,코드매핑!$C$5:$C$104,0)),"")))</f>
        <v/>
      </c>
      <c r="L125" s="22">
        <f>IF($I125="","",$I125&amp;"#"&amp;COUNTIF($I$5:$I125,$I125))</f>
        <v/>
      </c>
      <c r="M125" s="22">
        <f>IF($I125="","",IF(COUNTIF($I$5:$I125,$I125)=1,MAX($M$4:$M124)+1,""))</f>
        <v/>
      </c>
      <c r="N125" s="22">
        <f>IF(AND($B125="",$C125="",$G125="",$H125=""),"",IF(AND($B125="",$C125=""),"계정 정보 없음 · ","")&amp;IF(AND($B125&lt;&gt;"",$J125=""),"계정명 미확인 → 코드매핑에 계정코드 추가 · ","")&amp;IF(AND($D125&lt;&gt;"",$K125=""),"거래처명 미확인 → 코드매핑에 거래처코드 추가 · ","")&amp;IF(AND($D125="",$E125="",ISERROR(FIND("전기이월",$F125))),"거래처 정보 없음 · ",""))</f>
        <v/>
      </c>
      <c r="O125" s="22">
        <f>IF($N125="","",MAX($O$4:$O124)+1)</f>
        <v/>
      </c>
    </row>
    <row r="126">
      <c r="A126" s="23" t="n"/>
      <c r="B126" s="23" t="n"/>
      <c r="C126" s="23" t="n"/>
      <c r="D126" s="23" t="n"/>
      <c r="E126" s="23" t="n"/>
      <c r="F126" s="23" t="n"/>
      <c r="G126" s="24" t="n"/>
      <c r="H126" s="24" t="n"/>
      <c r="I126" s="22">
        <f>IF($B126&lt;&gt;"",$B126&amp;"",IF($C126&lt;&gt;"",$C126,""))</f>
        <v/>
      </c>
      <c r="J126" s="22">
        <f>IF($C126&lt;&gt;"",$C126,IF($B126="","",IFERROR(INDEX(코드매핑!$B$5:$B$104,MATCH($B126,코드매핑!$A$5:$A$104,0)),"")))</f>
        <v/>
      </c>
      <c r="K126" s="22">
        <f>IF($E126&lt;&gt;"",$E126,IF($D126="","",IFERROR(INDEX(코드매핑!$D$5:$D$104,MATCH($D126,코드매핑!$C$5:$C$104,0)),"")))</f>
        <v/>
      </c>
      <c r="L126" s="22">
        <f>IF($I126="","",$I126&amp;"#"&amp;COUNTIF($I$5:$I126,$I126))</f>
        <v/>
      </c>
      <c r="M126" s="22">
        <f>IF($I126="","",IF(COUNTIF($I$5:$I126,$I126)=1,MAX($M$4:$M125)+1,""))</f>
        <v/>
      </c>
      <c r="N126" s="22">
        <f>IF(AND($B126="",$C126="",$G126="",$H126=""),"",IF(AND($B126="",$C126=""),"계정 정보 없음 · ","")&amp;IF(AND($B126&lt;&gt;"",$J126=""),"계정명 미확인 → 코드매핑에 계정코드 추가 · ","")&amp;IF(AND($D126&lt;&gt;"",$K126=""),"거래처명 미확인 → 코드매핑에 거래처코드 추가 · ","")&amp;IF(AND($D126="",$E126="",ISERROR(FIND("전기이월",$F126))),"거래처 정보 없음 · ",""))</f>
        <v/>
      </c>
      <c r="O126" s="22">
        <f>IF($N126="","",MAX($O$4:$O125)+1)</f>
        <v/>
      </c>
    </row>
    <row r="127">
      <c r="A127" s="23" t="n"/>
      <c r="B127" s="23" t="n"/>
      <c r="C127" s="23" t="n"/>
      <c r="D127" s="23" t="n"/>
      <c r="E127" s="23" t="n"/>
      <c r="F127" s="23" t="n"/>
      <c r="G127" s="24" t="n"/>
      <c r="H127" s="24" t="n"/>
      <c r="I127" s="22">
        <f>IF($B127&lt;&gt;"",$B127&amp;"",IF($C127&lt;&gt;"",$C127,""))</f>
        <v/>
      </c>
      <c r="J127" s="22">
        <f>IF($C127&lt;&gt;"",$C127,IF($B127="","",IFERROR(INDEX(코드매핑!$B$5:$B$104,MATCH($B127,코드매핑!$A$5:$A$104,0)),"")))</f>
        <v/>
      </c>
      <c r="K127" s="22">
        <f>IF($E127&lt;&gt;"",$E127,IF($D127="","",IFERROR(INDEX(코드매핑!$D$5:$D$104,MATCH($D127,코드매핑!$C$5:$C$104,0)),"")))</f>
        <v/>
      </c>
      <c r="L127" s="22">
        <f>IF($I127="","",$I127&amp;"#"&amp;COUNTIF($I$5:$I127,$I127))</f>
        <v/>
      </c>
      <c r="M127" s="22">
        <f>IF($I127="","",IF(COUNTIF($I$5:$I127,$I127)=1,MAX($M$4:$M126)+1,""))</f>
        <v/>
      </c>
      <c r="N127" s="22">
        <f>IF(AND($B127="",$C127="",$G127="",$H127=""),"",IF(AND($B127="",$C127=""),"계정 정보 없음 · ","")&amp;IF(AND($B127&lt;&gt;"",$J127=""),"계정명 미확인 → 코드매핑에 계정코드 추가 · ","")&amp;IF(AND($D127&lt;&gt;"",$K127=""),"거래처명 미확인 → 코드매핑에 거래처코드 추가 · ","")&amp;IF(AND($D127="",$E127="",ISERROR(FIND("전기이월",$F127))),"거래처 정보 없음 · ",""))</f>
        <v/>
      </c>
      <c r="O127" s="22">
        <f>IF($N127="","",MAX($O$4:$O126)+1)</f>
        <v/>
      </c>
    </row>
    <row r="128">
      <c r="A128" s="23" t="n"/>
      <c r="B128" s="23" t="n"/>
      <c r="C128" s="23" t="n"/>
      <c r="D128" s="23" t="n"/>
      <c r="E128" s="23" t="n"/>
      <c r="F128" s="23" t="n"/>
      <c r="G128" s="24" t="n"/>
      <c r="H128" s="24" t="n"/>
      <c r="I128" s="22">
        <f>IF($B128&lt;&gt;"",$B128&amp;"",IF($C128&lt;&gt;"",$C128,""))</f>
        <v/>
      </c>
      <c r="J128" s="22">
        <f>IF($C128&lt;&gt;"",$C128,IF($B128="","",IFERROR(INDEX(코드매핑!$B$5:$B$104,MATCH($B128,코드매핑!$A$5:$A$104,0)),"")))</f>
        <v/>
      </c>
      <c r="K128" s="22">
        <f>IF($E128&lt;&gt;"",$E128,IF($D128="","",IFERROR(INDEX(코드매핑!$D$5:$D$104,MATCH($D128,코드매핑!$C$5:$C$104,0)),"")))</f>
        <v/>
      </c>
      <c r="L128" s="22">
        <f>IF($I128="","",$I128&amp;"#"&amp;COUNTIF($I$5:$I128,$I128))</f>
        <v/>
      </c>
      <c r="M128" s="22">
        <f>IF($I128="","",IF(COUNTIF($I$5:$I128,$I128)=1,MAX($M$4:$M127)+1,""))</f>
        <v/>
      </c>
      <c r="N128" s="22">
        <f>IF(AND($B128="",$C128="",$G128="",$H128=""),"",IF(AND($B128="",$C128=""),"계정 정보 없음 · ","")&amp;IF(AND($B128&lt;&gt;"",$J128=""),"계정명 미확인 → 코드매핑에 계정코드 추가 · ","")&amp;IF(AND($D128&lt;&gt;"",$K128=""),"거래처명 미확인 → 코드매핑에 거래처코드 추가 · ","")&amp;IF(AND($D128="",$E128="",ISERROR(FIND("전기이월",$F128))),"거래처 정보 없음 · ",""))</f>
        <v/>
      </c>
      <c r="O128" s="22">
        <f>IF($N128="","",MAX($O$4:$O127)+1)</f>
        <v/>
      </c>
    </row>
    <row r="129">
      <c r="A129" s="23" t="n"/>
      <c r="B129" s="23" t="n"/>
      <c r="C129" s="23" t="n"/>
      <c r="D129" s="23" t="n"/>
      <c r="E129" s="23" t="n"/>
      <c r="F129" s="23" t="n"/>
      <c r="G129" s="24" t="n"/>
      <c r="H129" s="24" t="n"/>
      <c r="I129" s="22">
        <f>IF($B129&lt;&gt;"",$B129&amp;"",IF($C129&lt;&gt;"",$C129,""))</f>
        <v/>
      </c>
      <c r="J129" s="22">
        <f>IF($C129&lt;&gt;"",$C129,IF($B129="","",IFERROR(INDEX(코드매핑!$B$5:$B$104,MATCH($B129,코드매핑!$A$5:$A$104,0)),"")))</f>
        <v/>
      </c>
      <c r="K129" s="22">
        <f>IF($E129&lt;&gt;"",$E129,IF($D129="","",IFERROR(INDEX(코드매핑!$D$5:$D$104,MATCH($D129,코드매핑!$C$5:$C$104,0)),"")))</f>
        <v/>
      </c>
      <c r="L129" s="22">
        <f>IF($I129="","",$I129&amp;"#"&amp;COUNTIF($I$5:$I129,$I129))</f>
        <v/>
      </c>
      <c r="M129" s="22">
        <f>IF($I129="","",IF(COUNTIF($I$5:$I129,$I129)=1,MAX($M$4:$M128)+1,""))</f>
        <v/>
      </c>
      <c r="N129" s="22">
        <f>IF(AND($B129="",$C129="",$G129="",$H129=""),"",IF(AND($B129="",$C129=""),"계정 정보 없음 · ","")&amp;IF(AND($B129&lt;&gt;"",$J129=""),"계정명 미확인 → 코드매핑에 계정코드 추가 · ","")&amp;IF(AND($D129&lt;&gt;"",$K129=""),"거래처명 미확인 → 코드매핑에 거래처코드 추가 · ","")&amp;IF(AND($D129="",$E129="",ISERROR(FIND("전기이월",$F129))),"거래처 정보 없음 · ",""))</f>
        <v/>
      </c>
      <c r="O129" s="22">
        <f>IF($N129="","",MAX($O$4:$O128)+1)</f>
        <v/>
      </c>
    </row>
    <row r="130">
      <c r="A130" s="23" t="n"/>
      <c r="B130" s="23" t="n"/>
      <c r="C130" s="23" t="n"/>
      <c r="D130" s="23" t="n"/>
      <c r="E130" s="23" t="n"/>
      <c r="F130" s="23" t="n"/>
      <c r="G130" s="24" t="n"/>
      <c r="H130" s="24" t="n"/>
      <c r="I130" s="22">
        <f>IF($B130&lt;&gt;"",$B130&amp;"",IF($C130&lt;&gt;"",$C130,""))</f>
        <v/>
      </c>
      <c r="J130" s="22">
        <f>IF($C130&lt;&gt;"",$C130,IF($B130="","",IFERROR(INDEX(코드매핑!$B$5:$B$104,MATCH($B130,코드매핑!$A$5:$A$104,0)),"")))</f>
        <v/>
      </c>
      <c r="K130" s="22">
        <f>IF($E130&lt;&gt;"",$E130,IF($D130="","",IFERROR(INDEX(코드매핑!$D$5:$D$104,MATCH($D130,코드매핑!$C$5:$C$104,0)),"")))</f>
        <v/>
      </c>
      <c r="L130" s="22">
        <f>IF($I130="","",$I130&amp;"#"&amp;COUNTIF($I$5:$I130,$I130))</f>
        <v/>
      </c>
      <c r="M130" s="22">
        <f>IF($I130="","",IF(COUNTIF($I$5:$I130,$I130)=1,MAX($M$4:$M129)+1,""))</f>
        <v/>
      </c>
      <c r="N130" s="22">
        <f>IF(AND($B130="",$C130="",$G130="",$H130=""),"",IF(AND($B130="",$C130=""),"계정 정보 없음 · ","")&amp;IF(AND($B130&lt;&gt;"",$J130=""),"계정명 미확인 → 코드매핑에 계정코드 추가 · ","")&amp;IF(AND($D130&lt;&gt;"",$K130=""),"거래처명 미확인 → 코드매핑에 거래처코드 추가 · ","")&amp;IF(AND($D130="",$E130="",ISERROR(FIND("전기이월",$F130))),"거래처 정보 없음 · ",""))</f>
        <v/>
      </c>
      <c r="O130" s="22">
        <f>IF($N130="","",MAX($O$4:$O129)+1)</f>
        <v/>
      </c>
    </row>
    <row r="131">
      <c r="A131" s="23" t="n"/>
      <c r="B131" s="23" t="n"/>
      <c r="C131" s="23" t="n"/>
      <c r="D131" s="23" t="n"/>
      <c r="E131" s="23" t="n"/>
      <c r="F131" s="23" t="n"/>
      <c r="G131" s="24" t="n"/>
      <c r="H131" s="24" t="n"/>
      <c r="I131" s="22">
        <f>IF($B131&lt;&gt;"",$B131&amp;"",IF($C131&lt;&gt;"",$C131,""))</f>
        <v/>
      </c>
      <c r="J131" s="22">
        <f>IF($C131&lt;&gt;"",$C131,IF($B131="","",IFERROR(INDEX(코드매핑!$B$5:$B$104,MATCH($B131,코드매핑!$A$5:$A$104,0)),"")))</f>
        <v/>
      </c>
      <c r="K131" s="22">
        <f>IF($E131&lt;&gt;"",$E131,IF($D131="","",IFERROR(INDEX(코드매핑!$D$5:$D$104,MATCH($D131,코드매핑!$C$5:$C$104,0)),"")))</f>
        <v/>
      </c>
      <c r="L131" s="22">
        <f>IF($I131="","",$I131&amp;"#"&amp;COUNTIF($I$5:$I131,$I131))</f>
        <v/>
      </c>
      <c r="M131" s="22">
        <f>IF($I131="","",IF(COUNTIF($I$5:$I131,$I131)=1,MAX($M$4:$M130)+1,""))</f>
        <v/>
      </c>
      <c r="N131" s="22">
        <f>IF(AND($B131="",$C131="",$G131="",$H131=""),"",IF(AND($B131="",$C131=""),"계정 정보 없음 · ","")&amp;IF(AND($B131&lt;&gt;"",$J131=""),"계정명 미확인 → 코드매핑에 계정코드 추가 · ","")&amp;IF(AND($D131&lt;&gt;"",$K131=""),"거래처명 미확인 → 코드매핑에 거래처코드 추가 · ","")&amp;IF(AND($D131="",$E131="",ISERROR(FIND("전기이월",$F131))),"거래처 정보 없음 · ",""))</f>
        <v/>
      </c>
      <c r="O131" s="22">
        <f>IF($N131="","",MAX($O$4:$O130)+1)</f>
        <v/>
      </c>
    </row>
    <row r="132">
      <c r="A132" s="23" t="n"/>
      <c r="B132" s="23" t="n"/>
      <c r="C132" s="23" t="n"/>
      <c r="D132" s="23" t="n"/>
      <c r="E132" s="23" t="n"/>
      <c r="F132" s="23" t="n"/>
      <c r="G132" s="24" t="n"/>
      <c r="H132" s="24" t="n"/>
      <c r="I132" s="22">
        <f>IF($B132&lt;&gt;"",$B132&amp;"",IF($C132&lt;&gt;"",$C132,""))</f>
        <v/>
      </c>
      <c r="J132" s="22">
        <f>IF($C132&lt;&gt;"",$C132,IF($B132="","",IFERROR(INDEX(코드매핑!$B$5:$B$104,MATCH($B132,코드매핑!$A$5:$A$104,0)),"")))</f>
        <v/>
      </c>
      <c r="K132" s="22">
        <f>IF($E132&lt;&gt;"",$E132,IF($D132="","",IFERROR(INDEX(코드매핑!$D$5:$D$104,MATCH($D132,코드매핑!$C$5:$C$104,0)),"")))</f>
        <v/>
      </c>
      <c r="L132" s="22">
        <f>IF($I132="","",$I132&amp;"#"&amp;COUNTIF($I$5:$I132,$I132))</f>
        <v/>
      </c>
      <c r="M132" s="22">
        <f>IF($I132="","",IF(COUNTIF($I$5:$I132,$I132)=1,MAX($M$4:$M131)+1,""))</f>
        <v/>
      </c>
      <c r="N132" s="22">
        <f>IF(AND($B132="",$C132="",$G132="",$H132=""),"",IF(AND($B132="",$C132=""),"계정 정보 없음 · ","")&amp;IF(AND($B132&lt;&gt;"",$J132=""),"계정명 미확인 → 코드매핑에 계정코드 추가 · ","")&amp;IF(AND($D132&lt;&gt;"",$K132=""),"거래처명 미확인 → 코드매핑에 거래처코드 추가 · ","")&amp;IF(AND($D132="",$E132="",ISERROR(FIND("전기이월",$F132))),"거래처 정보 없음 · ",""))</f>
        <v/>
      </c>
      <c r="O132" s="22">
        <f>IF($N132="","",MAX($O$4:$O131)+1)</f>
        <v/>
      </c>
    </row>
    <row r="133">
      <c r="A133" s="23" t="n"/>
      <c r="B133" s="23" t="n"/>
      <c r="C133" s="23" t="n"/>
      <c r="D133" s="23" t="n"/>
      <c r="E133" s="23" t="n"/>
      <c r="F133" s="23" t="n"/>
      <c r="G133" s="24" t="n"/>
      <c r="H133" s="24" t="n"/>
      <c r="I133" s="22">
        <f>IF($B133&lt;&gt;"",$B133&amp;"",IF($C133&lt;&gt;"",$C133,""))</f>
        <v/>
      </c>
      <c r="J133" s="22">
        <f>IF($C133&lt;&gt;"",$C133,IF($B133="","",IFERROR(INDEX(코드매핑!$B$5:$B$104,MATCH($B133,코드매핑!$A$5:$A$104,0)),"")))</f>
        <v/>
      </c>
      <c r="K133" s="22">
        <f>IF($E133&lt;&gt;"",$E133,IF($D133="","",IFERROR(INDEX(코드매핑!$D$5:$D$104,MATCH($D133,코드매핑!$C$5:$C$104,0)),"")))</f>
        <v/>
      </c>
      <c r="L133" s="22">
        <f>IF($I133="","",$I133&amp;"#"&amp;COUNTIF($I$5:$I133,$I133))</f>
        <v/>
      </c>
      <c r="M133" s="22">
        <f>IF($I133="","",IF(COUNTIF($I$5:$I133,$I133)=1,MAX($M$4:$M132)+1,""))</f>
        <v/>
      </c>
      <c r="N133" s="22">
        <f>IF(AND($B133="",$C133="",$G133="",$H133=""),"",IF(AND($B133="",$C133=""),"계정 정보 없음 · ","")&amp;IF(AND($B133&lt;&gt;"",$J133=""),"계정명 미확인 → 코드매핑에 계정코드 추가 · ","")&amp;IF(AND($D133&lt;&gt;"",$K133=""),"거래처명 미확인 → 코드매핑에 거래처코드 추가 · ","")&amp;IF(AND($D133="",$E133="",ISERROR(FIND("전기이월",$F133))),"거래처 정보 없음 · ",""))</f>
        <v/>
      </c>
      <c r="O133" s="22">
        <f>IF($N133="","",MAX($O$4:$O132)+1)</f>
        <v/>
      </c>
    </row>
    <row r="134">
      <c r="A134" s="23" t="n"/>
      <c r="B134" s="23" t="n"/>
      <c r="C134" s="23" t="n"/>
      <c r="D134" s="23" t="n"/>
      <c r="E134" s="23" t="n"/>
      <c r="F134" s="23" t="n"/>
      <c r="G134" s="24" t="n"/>
      <c r="H134" s="24" t="n"/>
      <c r="I134" s="22">
        <f>IF($B134&lt;&gt;"",$B134&amp;"",IF($C134&lt;&gt;"",$C134,""))</f>
        <v/>
      </c>
      <c r="J134" s="22">
        <f>IF($C134&lt;&gt;"",$C134,IF($B134="","",IFERROR(INDEX(코드매핑!$B$5:$B$104,MATCH($B134,코드매핑!$A$5:$A$104,0)),"")))</f>
        <v/>
      </c>
      <c r="K134" s="22">
        <f>IF($E134&lt;&gt;"",$E134,IF($D134="","",IFERROR(INDEX(코드매핑!$D$5:$D$104,MATCH($D134,코드매핑!$C$5:$C$104,0)),"")))</f>
        <v/>
      </c>
      <c r="L134" s="22">
        <f>IF($I134="","",$I134&amp;"#"&amp;COUNTIF($I$5:$I134,$I134))</f>
        <v/>
      </c>
      <c r="M134" s="22">
        <f>IF($I134="","",IF(COUNTIF($I$5:$I134,$I134)=1,MAX($M$4:$M133)+1,""))</f>
        <v/>
      </c>
      <c r="N134" s="22">
        <f>IF(AND($B134="",$C134="",$G134="",$H134=""),"",IF(AND($B134="",$C134=""),"계정 정보 없음 · ","")&amp;IF(AND($B134&lt;&gt;"",$J134=""),"계정명 미확인 → 코드매핑에 계정코드 추가 · ","")&amp;IF(AND($D134&lt;&gt;"",$K134=""),"거래처명 미확인 → 코드매핑에 거래처코드 추가 · ","")&amp;IF(AND($D134="",$E134="",ISERROR(FIND("전기이월",$F134))),"거래처 정보 없음 · ",""))</f>
        <v/>
      </c>
      <c r="O134" s="22">
        <f>IF($N134="","",MAX($O$4:$O133)+1)</f>
        <v/>
      </c>
    </row>
    <row r="135">
      <c r="A135" s="23" t="n"/>
      <c r="B135" s="23" t="n"/>
      <c r="C135" s="23" t="n"/>
      <c r="D135" s="23" t="n"/>
      <c r="E135" s="23" t="n"/>
      <c r="F135" s="23" t="n"/>
      <c r="G135" s="24" t="n"/>
      <c r="H135" s="24" t="n"/>
      <c r="I135" s="22">
        <f>IF($B135&lt;&gt;"",$B135&amp;"",IF($C135&lt;&gt;"",$C135,""))</f>
        <v/>
      </c>
      <c r="J135" s="22">
        <f>IF($C135&lt;&gt;"",$C135,IF($B135="","",IFERROR(INDEX(코드매핑!$B$5:$B$104,MATCH($B135,코드매핑!$A$5:$A$104,0)),"")))</f>
        <v/>
      </c>
      <c r="K135" s="22">
        <f>IF($E135&lt;&gt;"",$E135,IF($D135="","",IFERROR(INDEX(코드매핑!$D$5:$D$104,MATCH($D135,코드매핑!$C$5:$C$104,0)),"")))</f>
        <v/>
      </c>
      <c r="L135" s="22">
        <f>IF($I135="","",$I135&amp;"#"&amp;COUNTIF($I$5:$I135,$I135))</f>
        <v/>
      </c>
      <c r="M135" s="22">
        <f>IF($I135="","",IF(COUNTIF($I$5:$I135,$I135)=1,MAX($M$4:$M134)+1,""))</f>
        <v/>
      </c>
      <c r="N135" s="22">
        <f>IF(AND($B135="",$C135="",$G135="",$H135=""),"",IF(AND($B135="",$C135=""),"계정 정보 없음 · ","")&amp;IF(AND($B135&lt;&gt;"",$J135=""),"계정명 미확인 → 코드매핑에 계정코드 추가 · ","")&amp;IF(AND($D135&lt;&gt;"",$K135=""),"거래처명 미확인 → 코드매핑에 거래처코드 추가 · ","")&amp;IF(AND($D135="",$E135="",ISERROR(FIND("전기이월",$F135))),"거래처 정보 없음 · ",""))</f>
        <v/>
      </c>
      <c r="O135" s="22">
        <f>IF($N135="","",MAX($O$4:$O134)+1)</f>
        <v/>
      </c>
    </row>
    <row r="136">
      <c r="A136" s="23" t="n"/>
      <c r="B136" s="23" t="n"/>
      <c r="C136" s="23" t="n"/>
      <c r="D136" s="23" t="n"/>
      <c r="E136" s="23" t="n"/>
      <c r="F136" s="23" t="n"/>
      <c r="G136" s="24" t="n"/>
      <c r="H136" s="24" t="n"/>
      <c r="I136" s="22">
        <f>IF($B136&lt;&gt;"",$B136&amp;"",IF($C136&lt;&gt;"",$C136,""))</f>
        <v/>
      </c>
      <c r="J136" s="22">
        <f>IF($C136&lt;&gt;"",$C136,IF($B136="","",IFERROR(INDEX(코드매핑!$B$5:$B$104,MATCH($B136,코드매핑!$A$5:$A$104,0)),"")))</f>
        <v/>
      </c>
      <c r="K136" s="22">
        <f>IF($E136&lt;&gt;"",$E136,IF($D136="","",IFERROR(INDEX(코드매핑!$D$5:$D$104,MATCH($D136,코드매핑!$C$5:$C$104,0)),"")))</f>
        <v/>
      </c>
      <c r="L136" s="22">
        <f>IF($I136="","",$I136&amp;"#"&amp;COUNTIF($I$5:$I136,$I136))</f>
        <v/>
      </c>
      <c r="M136" s="22">
        <f>IF($I136="","",IF(COUNTIF($I$5:$I136,$I136)=1,MAX($M$4:$M135)+1,""))</f>
        <v/>
      </c>
      <c r="N136" s="22">
        <f>IF(AND($B136="",$C136="",$G136="",$H136=""),"",IF(AND($B136="",$C136=""),"계정 정보 없음 · ","")&amp;IF(AND($B136&lt;&gt;"",$J136=""),"계정명 미확인 → 코드매핑에 계정코드 추가 · ","")&amp;IF(AND($D136&lt;&gt;"",$K136=""),"거래처명 미확인 → 코드매핑에 거래처코드 추가 · ","")&amp;IF(AND($D136="",$E136="",ISERROR(FIND("전기이월",$F136))),"거래처 정보 없음 · ",""))</f>
        <v/>
      </c>
      <c r="O136" s="22">
        <f>IF($N136="","",MAX($O$4:$O135)+1)</f>
        <v/>
      </c>
    </row>
    <row r="137">
      <c r="A137" s="23" t="n"/>
      <c r="B137" s="23" t="n"/>
      <c r="C137" s="23" t="n"/>
      <c r="D137" s="23" t="n"/>
      <c r="E137" s="23" t="n"/>
      <c r="F137" s="23" t="n"/>
      <c r="G137" s="24" t="n"/>
      <c r="H137" s="24" t="n"/>
      <c r="I137" s="22">
        <f>IF($B137&lt;&gt;"",$B137&amp;"",IF($C137&lt;&gt;"",$C137,""))</f>
        <v/>
      </c>
      <c r="J137" s="22">
        <f>IF($C137&lt;&gt;"",$C137,IF($B137="","",IFERROR(INDEX(코드매핑!$B$5:$B$104,MATCH($B137,코드매핑!$A$5:$A$104,0)),"")))</f>
        <v/>
      </c>
      <c r="K137" s="22">
        <f>IF($E137&lt;&gt;"",$E137,IF($D137="","",IFERROR(INDEX(코드매핑!$D$5:$D$104,MATCH($D137,코드매핑!$C$5:$C$104,0)),"")))</f>
        <v/>
      </c>
      <c r="L137" s="22">
        <f>IF($I137="","",$I137&amp;"#"&amp;COUNTIF($I$5:$I137,$I137))</f>
        <v/>
      </c>
      <c r="M137" s="22">
        <f>IF($I137="","",IF(COUNTIF($I$5:$I137,$I137)=1,MAX($M$4:$M136)+1,""))</f>
        <v/>
      </c>
      <c r="N137" s="22">
        <f>IF(AND($B137="",$C137="",$G137="",$H137=""),"",IF(AND($B137="",$C137=""),"계정 정보 없음 · ","")&amp;IF(AND($B137&lt;&gt;"",$J137=""),"계정명 미확인 → 코드매핑에 계정코드 추가 · ","")&amp;IF(AND($D137&lt;&gt;"",$K137=""),"거래처명 미확인 → 코드매핑에 거래처코드 추가 · ","")&amp;IF(AND($D137="",$E137="",ISERROR(FIND("전기이월",$F137))),"거래처 정보 없음 · ",""))</f>
        <v/>
      </c>
      <c r="O137" s="22">
        <f>IF($N137="","",MAX($O$4:$O136)+1)</f>
        <v/>
      </c>
    </row>
    <row r="138">
      <c r="A138" s="23" t="n"/>
      <c r="B138" s="23" t="n"/>
      <c r="C138" s="23" t="n"/>
      <c r="D138" s="23" t="n"/>
      <c r="E138" s="23" t="n"/>
      <c r="F138" s="23" t="n"/>
      <c r="G138" s="24" t="n"/>
      <c r="H138" s="24" t="n"/>
      <c r="I138" s="22">
        <f>IF($B138&lt;&gt;"",$B138&amp;"",IF($C138&lt;&gt;"",$C138,""))</f>
        <v/>
      </c>
      <c r="J138" s="22">
        <f>IF($C138&lt;&gt;"",$C138,IF($B138="","",IFERROR(INDEX(코드매핑!$B$5:$B$104,MATCH($B138,코드매핑!$A$5:$A$104,0)),"")))</f>
        <v/>
      </c>
      <c r="K138" s="22">
        <f>IF($E138&lt;&gt;"",$E138,IF($D138="","",IFERROR(INDEX(코드매핑!$D$5:$D$104,MATCH($D138,코드매핑!$C$5:$C$104,0)),"")))</f>
        <v/>
      </c>
      <c r="L138" s="22">
        <f>IF($I138="","",$I138&amp;"#"&amp;COUNTIF($I$5:$I138,$I138))</f>
        <v/>
      </c>
      <c r="M138" s="22">
        <f>IF($I138="","",IF(COUNTIF($I$5:$I138,$I138)=1,MAX($M$4:$M137)+1,""))</f>
        <v/>
      </c>
      <c r="N138" s="22">
        <f>IF(AND($B138="",$C138="",$G138="",$H138=""),"",IF(AND($B138="",$C138=""),"계정 정보 없음 · ","")&amp;IF(AND($B138&lt;&gt;"",$J138=""),"계정명 미확인 → 코드매핑에 계정코드 추가 · ","")&amp;IF(AND($D138&lt;&gt;"",$K138=""),"거래처명 미확인 → 코드매핑에 거래처코드 추가 · ","")&amp;IF(AND($D138="",$E138="",ISERROR(FIND("전기이월",$F138))),"거래처 정보 없음 · ",""))</f>
        <v/>
      </c>
      <c r="O138" s="22">
        <f>IF($N138="","",MAX($O$4:$O137)+1)</f>
        <v/>
      </c>
    </row>
    <row r="139">
      <c r="A139" s="23" t="n"/>
      <c r="B139" s="23" t="n"/>
      <c r="C139" s="23" t="n"/>
      <c r="D139" s="23" t="n"/>
      <c r="E139" s="23" t="n"/>
      <c r="F139" s="23" t="n"/>
      <c r="G139" s="24" t="n"/>
      <c r="H139" s="24" t="n"/>
      <c r="I139" s="22">
        <f>IF($B139&lt;&gt;"",$B139&amp;"",IF($C139&lt;&gt;"",$C139,""))</f>
        <v/>
      </c>
      <c r="J139" s="22">
        <f>IF($C139&lt;&gt;"",$C139,IF($B139="","",IFERROR(INDEX(코드매핑!$B$5:$B$104,MATCH($B139,코드매핑!$A$5:$A$104,0)),"")))</f>
        <v/>
      </c>
      <c r="K139" s="22">
        <f>IF($E139&lt;&gt;"",$E139,IF($D139="","",IFERROR(INDEX(코드매핑!$D$5:$D$104,MATCH($D139,코드매핑!$C$5:$C$104,0)),"")))</f>
        <v/>
      </c>
      <c r="L139" s="22">
        <f>IF($I139="","",$I139&amp;"#"&amp;COUNTIF($I$5:$I139,$I139))</f>
        <v/>
      </c>
      <c r="M139" s="22">
        <f>IF($I139="","",IF(COUNTIF($I$5:$I139,$I139)=1,MAX($M$4:$M138)+1,""))</f>
        <v/>
      </c>
      <c r="N139" s="22">
        <f>IF(AND($B139="",$C139="",$G139="",$H139=""),"",IF(AND($B139="",$C139=""),"계정 정보 없음 · ","")&amp;IF(AND($B139&lt;&gt;"",$J139=""),"계정명 미확인 → 코드매핑에 계정코드 추가 · ","")&amp;IF(AND($D139&lt;&gt;"",$K139=""),"거래처명 미확인 → 코드매핑에 거래처코드 추가 · ","")&amp;IF(AND($D139="",$E139="",ISERROR(FIND("전기이월",$F139))),"거래처 정보 없음 · ",""))</f>
        <v/>
      </c>
      <c r="O139" s="22">
        <f>IF($N139="","",MAX($O$4:$O138)+1)</f>
        <v/>
      </c>
    </row>
    <row r="140">
      <c r="A140" s="23" t="n"/>
      <c r="B140" s="23" t="n"/>
      <c r="C140" s="23" t="n"/>
      <c r="D140" s="23" t="n"/>
      <c r="E140" s="23" t="n"/>
      <c r="F140" s="23" t="n"/>
      <c r="G140" s="24" t="n"/>
      <c r="H140" s="24" t="n"/>
      <c r="I140" s="22">
        <f>IF($B140&lt;&gt;"",$B140&amp;"",IF($C140&lt;&gt;"",$C140,""))</f>
        <v/>
      </c>
      <c r="J140" s="22">
        <f>IF($C140&lt;&gt;"",$C140,IF($B140="","",IFERROR(INDEX(코드매핑!$B$5:$B$104,MATCH($B140,코드매핑!$A$5:$A$104,0)),"")))</f>
        <v/>
      </c>
      <c r="K140" s="22">
        <f>IF($E140&lt;&gt;"",$E140,IF($D140="","",IFERROR(INDEX(코드매핑!$D$5:$D$104,MATCH($D140,코드매핑!$C$5:$C$104,0)),"")))</f>
        <v/>
      </c>
      <c r="L140" s="22">
        <f>IF($I140="","",$I140&amp;"#"&amp;COUNTIF($I$5:$I140,$I140))</f>
        <v/>
      </c>
      <c r="M140" s="22">
        <f>IF($I140="","",IF(COUNTIF($I$5:$I140,$I140)=1,MAX($M$4:$M139)+1,""))</f>
        <v/>
      </c>
      <c r="N140" s="22">
        <f>IF(AND($B140="",$C140="",$G140="",$H140=""),"",IF(AND($B140="",$C140=""),"계정 정보 없음 · ","")&amp;IF(AND($B140&lt;&gt;"",$J140=""),"계정명 미확인 → 코드매핑에 계정코드 추가 · ","")&amp;IF(AND($D140&lt;&gt;"",$K140=""),"거래처명 미확인 → 코드매핑에 거래처코드 추가 · ","")&amp;IF(AND($D140="",$E140="",ISERROR(FIND("전기이월",$F140))),"거래처 정보 없음 · ",""))</f>
        <v/>
      </c>
      <c r="O140" s="22">
        <f>IF($N140="","",MAX($O$4:$O139)+1)</f>
        <v/>
      </c>
    </row>
    <row r="141">
      <c r="A141" s="23" t="n"/>
      <c r="B141" s="23" t="n"/>
      <c r="C141" s="23" t="n"/>
      <c r="D141" s="23" t="n"/>
      <c r="E141" s="23" t="n"/>
      <c r="F141" s="23" t="n"/>
      <c r="G141" s="24" t="n"/>
      <c r="H141" s="24" t="n"/>
      <c r="I141" s="22">
        <f>IF($B141&lt;&gt;"",$B141&amp;"",IF($C141&lt;&gt;"",$C141,""))</f>
        <v/>
      </c>
      <c r="J141" s="22">
        <f>IF($C141&lt;&gt;"",$C141,IF($B141="","",IFERROR(INDEX(코드매핑!$B$5:$B$104,MATCH($B141,코드매핑!$A$5:$A$104,0)),"")))</f>
        <v/>
      </c>
      <c r="K141" s="22">
        <f>IF($E141&lt;&gt;"",$E141,IF($D141="","",IFERROR(INDEX(코드매핑!$D$5:$D$104,MATCH($D141,코드매핑!$C$5:$C$104,0)),"")))</f>
        <v/>
      </c>
      <c r="L141" s="22">
        <f>IF($I141="","",$I141&amp;"#"&amp;COUNTIF($I$5:$I141,$I141))</f>
        <v/>
      </c>
      <c r="M141" s="22">
        <f>IF($I141="","",IF(COUNTIF($I$5:$I141,$I141)=1,MAX($M$4:$M140)+1,""))</f>
        <v/>
      </c>
      <c r="N141" s="22">
        <f>IF(AND($B141="",$C141="",$G141="",$H141=""),"",IF(AND($B141="",$C141=""),"계정 정보 없음 · ","")&amp;IF(AND($B141&lt;&gt;"",$J141=""),"계정명 미확인 → 코드매핑에 계정코드 추가 · ","")&amp;IF(AND($D141&lt;&gt;"",$K141=""),"거래처명 미확인 → 코드매핑에 거래처코드 추가 · ","")&amp;IF(AND($D141="",$E141="",ISERROR(FIND("전기이월",$F141))),"거래처 정보 없음 · ",""))</f>
        <v/>
      </c>
      <c r="O141" s="22">
        <f>IF($N141="","",MAX($O$4:$O140)+1)</f>
        <v/>
      </c>
    </row>
    <row r="142">
      <c r="A142" s="23" t="n"/>
      <c r="B142" s="23" t="n"/>
      <c r="C142" s="23" t="n"/>
      <c r="D142" s="23" t="n"/>
      <c r="E142" s="23" t="n"/>
      <c r="F142" s="23" t="n"/>
      <c r="G142" s="24" t="n"/>
      <c r="H142" s="24" t="n"/>
      <c r="I142" s="22">
        <f>IF($B142&lt;&gt;"",$B142&amp;"",IF($C142&lt;&gt;"",$C142,""))</f>
        <v/>
      </c>
      <c r="J142" s="22">
        <f>IF($C142&lt;&gt;"",$C142,IF($B142="","",IFERROR(INDEX(코드매핑!$B$5:$B$104,MATCH($B142,코드매핑!$A$5:$A$104,0)),"")))</f>
        <v/>
      </c>
      <c r="K142" s="22">
        <f>IF($E142&lt;&gt;"",$E142,IF($D142="","",IFERROR(INDEX(코드매핑!$D$5:$D$104,MATCH($D142,코드매핑!$C$5:$C$104,0)),"")))</f>
        <v/>
      </c>
      <c r="L142" s="22">
        <f>IF($I142="","",$I142&amp;"#"&amp;COUNTIF($I$5:$I142,$I142))</f>
        <v/>
      </c>
      <c r="M142" s="22">
        <f>IF($I142="","",IF(COUNTIF($I$5:$I142,$I142)=1,MAX($M$4:$M141)+1,""))</f>
        <v/>
      </c>
      <c r="N142" s="22">
        <f>IF(AND($B142="",$C142="",$G142="",$H142=""),"",IF(AND($B142="",$C142=""),"계정 정보 없음 · ","")&amp;IF(AND($B142&lt;&gt;"",$J142=""),"계정명 미확인 → 코드매핑에 계정코드 추가 · ","")&amp;IF(AND($D142&lt;&gt;"",$K142=""),"거래처명 미확인 → 코드매핑에 거래처코드 추가 · ","")&amp;IF(AND($D142="",$E142="",ISERROR(FIND("전기이월",$F142))),"거래처 정보 없음 · ",""))</f>
        <v/>
      </c>
      <c r="O142" s="22">
        <f>IF($N142="","",MAX($O$4:$O141)+1)</f>
        <v/>
      </c>
    </row>
    <row r="143">
      <c r="A143" s="23" t="n"/>
      <c r="B143" s="23" t="n"/>
      <c r="C143" s="23" t="n"/>
      <c r="D143" s="23" t="n"/>
      <c r="E143" s="23" t="n"/>
      <c r="F143" s="23" t="n"/>
      <c r="G143" s="24" t="n"/>
      <c r="H143" s="24" t="n"/>
      <c r="I143" s="22">
        <f>IF($B143&lt;&gt;"",$B143&amp;"",IF($C143&lt;&gt;"",$C143,""))</f>
        <v/>
      </c>
      <c r="J143" s="22">
        <f>IF($C143&lt;&gt;"",$C143,IF($B143="","",IFERROR(INDEX(코드매핑!$B$5:$B$104,MATCH($B143,코드매핑!$A$5:$A$104,0)),"")))</f>
        <v/>
      </c>
      <c r="K143" s="22">
        <f>IF($E143&lt;&gt;"",$E143,IF($D143="","",IFERROR(INDEX(코드매핑!$D$5:$D$104,MATCH($D143,코드매핑!$C$5:$C$104,0)),"")))</f>
        <v/>
      </c>
      <c r="L143" s="22">
        <f>IF($I143="","",$I143&amp;"#"&amp;COUNTIF($I$5:$I143,$I143))</f>
        <v/>
      </c>
      <c r="M143" s="22">
        <f>IF($I143="","",IF(COUNTIF($I$5:$I143,$I143)=1,MAX($M$4:$M142)+1,""))</f>
        <v/>
      </c>
      <c r="N143" s="22">
        <f>IF(AND($B143="",$C143="",$G143="",$H143=""),"",IF(AND($B143="",$C143=""),"계정 정보 없음 · ","")&amp;IF(AND($B143&lt;&gt;"",$J143=""),"계정명 미확인 → 코드매핑에 계정코드 추가 · ","")&amp;IF(AND($D143&lt;&gt;"",$K143=""),"거래처명 미확인 → 코드매핑에 거래처코드 추가 · ","")&amp;IF(AND($D143="",$E143="",ISERROR(FIND("전기이월",$F143))),"거래처 정보 없음 · ",""))</f>
        <v/>
      </c>
      <c r="O143" s="22">
        <f>IF($N143="","",MAX($O$4:$O142)+1)</f>
        <v/>
      </c>
    </row>
    <row r="144">
      <c r="A144" s="23" t="n"/>
      <c r="B144" s="23" t="n"/>
      <c r="C144" s="23" t="n"/>
      <c r="D144" s="23" t="n"/>
      <c r="E144" s="23" t="n"/>
      <c r="F144" s="23" t="n"/>
      <c r="G144" s="24" t="n"/>
      <c r="H144" s="24" t="n"/>
      <c r="I144" s="22">
        <f>IF($B144&lt;&gt;"",$B144&amp;"",IF($C144&lt;&gt;"",$C144,""))</f>
        <v/>
      </c>
      <c r="J144" s="22">
        <f>IF($C144&lt;&gt;"",$C144,IF($B144="","",IFERROR(INDEX(코드매핑!$B$5:$B$104,MATCH($B144,코드매핑!$A$5:$A$104,0)),"")))</f>
        <v/>
      </c>
      <c r="K144" s="22">
        <f>IF($E144&lt;&gt;"",$E144,IF($D144="","",IFERROR(INDEX(코드매핑!$D$5:$D$104,MATCH($D144,코드매핑!$C$5:$C$104,0)),"")))</f>
        <v/>
      </c>
      <c r="L144" s="22">
        <f>IF($I144="","",$I144&amp;"#"&amp;COUNTIF($I$5:$I144,$I144))</f>
        <v/>
      </c>
      <c r="M144" s="22">
        <f>IF($I144="","",IF(COUNTIF($I$5:$I144,$I144)=1,MAX($M$4:$M143)+1,""))</f>
        <v/>
      </c>
      <c r="N144" s="22">
        <f>IF(AND($B144="",$C144="",$G144="",$H144=""),"",IF(AND($B144="",$C144=""),"계정 정보 없음 · ","")&amp;IF(AND($B144&lt;&gt;"",$J144=""),"계정명 미확인 → 코드매핑에 계정코드 추가 · ","")&amp;IF(AND($D144&lt;&gt;"",$K144=""),"거래처명 미확인 → 코드매핑에 거래처코드 추가 · ","")&amp;IF(AND($D144="",$E144="",ISERROR(FIND("전기이월",$F144))),"거래처 정보 없음 · ",""))</f>
        <v/>
      </c>
      <c r="O144" s="22">
        <f>IF($N144="","",MAX($O$4:$O143)+1)</f>
        <v/>
      </c>
    </row>
    <row r="145">
      <c r="A145" s="23" t="n"/>
      <c r="B145" s="23" t="n"/>
      <c r="C145" s="23" t="n"/>
      <c r="D145" s="23" t="n"/>
      <c r="E145" s="23" t="n"/>
      <c r="F145" s="23" t="n"/>
      <c r="G145" s="24" t="n"/>
      <c r="H145" s="24" t="n"/>
      <c r="I145" s="22">
        <f>IF($B145&lt;&gt;"",$B145&amp;"",IF($C145&lt;&gt;"",$C145,""))</f>
        <v/>
      </c>
      <c r="J145" s="22">
        <f>IF($C145&lt;&gt;"",$C145,IF($B145="","",IFERROR(INDEX(코드매핑!$B$5:$B$104,MATCH($B145,코드매핑!$A$5:$A$104,0)),"")))</f>
        <v/>
      </c>
      <c r="K145" s="22">
        <f>IF($E145&lt;&gt;"",$E145,IF($D145="","",IFERROR(INDEX(코드매핑!$D$5:$D$104,MATCH($D145,코드매핑!$C$5:$C$104,0)),"")))</f>
        <v/>
      </c>
      <c r="L145" s="22">
        <f>IF($I145="","",$I145&amp;"#"&amp;COUNTIF($I$5:$I145,$I145))</f>
        <v/>
      </c>
      <c r="M145" s="22">
        <f>IF($I145="","",IF(COUNTIF($I$5:$I145,$I145)=1,MAX($M$4:$M144)+1,""))</f>
        <v/>
      </c>
      <c r="N145" s="22">
        <f>IF(AND($B145="",$C145="",$G145="",$H145=""),"",IF(AND($B145="",$C145=""),"계정 정보 없음 · ","")&amp;IF(AND($B145&lt;&gt;"",$J145=""),"계정명 미확인 → 코드매핑에 계정코드 추가 · ","")&amp;IF(AND($D145&lt;&gt;"",$K145=""),"거래처명 미확인 → 코드매핑에 거래처코드 추가 · ","")&amp;IF(AND($D145="",$E145="",ISERROR(FIND("전기이월",$F145))),"거래처 정보 없음 · ",""))</f>
        <v/>
      </c>
      <c r="O145" s="22">
        <f>IF($N145="","",MAX($O$4:$O144)+1)</f>
        <v/>
      </c>
    </row>
    <row r="146">
      <c r="A146" s="23" t="n"/>
      <c r="B146" s="23" t="n"/>
      <c r="C146" s="23" t="n"/>
      <c r="D146" s="23" t="n"/>
      <c r="E146" s="23" t="n"/>
      <c r="F146" s="23" t="n"/>
      <c r="G146" s="24" t="n"/>
      <c r="H146" s="24" t="n"/>
      <c r="I146" s="22">
        <f>IF($B146&lt;&gt;"",$B146&amp;"",IF($C146&lt;&gt;"",$C146,""))</f>
        <v/>
      </c>
      <c r="J146" s="22">
        <f>IF($C146&lt;&gt;"",$C146,IF($B146="","",IFERROR(INDEX(코드매핑!$B$5:$B$104,MATCH($B146,코드매핑!$A$5:$A$104,0)),"")))</f>
        <v/>
      </c>
      <c r="K146" s="22">
        <f>IF($E146&lt;&gt;"",$E146,IF($D146="","",IFERROR(INDEX(코드매핑!$D$5:$D$104,MATCH($D146,코드매핑!$C$5:$C$104,0)),"")))</f>
        <v/>
      </c>
      <c r="L146" s="22">
        <f>IF($I146="","",$I146&amp;"#"&amp;COUNTIF($I$5:$I146,$I146))</f>
        <v/>
      </c>
      <c r="M146" s="22">
        <f>IF($I146="","",IF(COUNTIF($I$5:$I146,$I146)=1,MAX($M$4:$M145)+1,""))</f>
        <v/>
      </c>
      <c r="N146" s="22">
        <f>IF(AND($B146="",$C146="",$G146="",$H146=""),"",IF(AND($B146="",$C146=""),"계정 정보 없음 · ","")&amp;IF(AND($B146&lt;&gt;"",$J146=""),"계정명 미확인 → 코드매핑에 계정코드 추가 · ","")&amp;IF(AND($D146&lt;&gt;"",$K146=""),"거래처명 미확인 → 코드매핑에 거래처코드 추가 · ","")&amp;IF(AND($D146="",$E146="",ISERROR(FIND("전기이월",$F146))),"거래처 정보 없음 · ",""))</f>
        <v/>
      </c>
      <c r="O146" s="22">
        <f>IF($N146="","",MAX($O$4:$O145)+1)</f>
        <v/>
      </c>
    </row>
    <row r="147">
      <c r="A147" s="23" t="n"/>
      <c r="B147" s="23" t="n"/>
      <c r="C147" s="23" t="n"/>
      <c r="D147" s="23" t="n"/>
      <c r="E147" s="23" t="n"/>
      <c r="F147" s="23" t="n"/>
      <c r="G147" s="24" t="n"/>
      <c r="H147" s="24" t="n"/>
      <c r="I147" s="22">
        <f>IF($B147&lt;&gt;"",$B147&amp;"",IF($C147&lt;&gt;"",$C147,""))</f>
        <v/>
      </c>
      <c r="J147" s="22">
        <f>IF($C147&lt;&gt;"",$C147,IF($B147="","",IFERROR(INDEX(코드매핑!$B$5:$B$104,MATCH($B147,코드매핑!$A$5:$A$104,0)),"")))</f>
        <v/>
      </c>
      <c r="K147" s="22">
        <f>IF($E147&lt;&gt;"",$E147,IF($D147="","",IFERROR(INDEX(코드매핑!$D$5:$D$104,MATCH($D147,코드매핑!$C$5:$C$104,0)),"")))</f>
        <v/>
      </c>
      <c r="L147" s="22">
        <f>IF($I147="","",$I147&amp;"#"&amp;COUNTIF($I$5:$I147,$I147))</f>
        <v/>
      </c>
      <c r="M147" s="22">
        <f>IF($I147="","",IF(COUNTIF($I$5:$I147,$I147)=1,MAX($M$4:$M146)+1,""))</f>
        <v/>
      </c>
      <c r="N147" s="22">
        <f>IF(AND($B147="",$C147="",$G147="",$H147=""),"",IF(AND($B147="",$C147=""),"계정 정보 없음 · ","")&amp;IF(AND($B147&lt;&gt;"",$J147=""),"계정명 미확인 → 코드매핑에 계정코드 추가 · ","")&amp;IF(AND($D147&lt;&gt;"",$K147=""),"거래처명 미확인 → 코드매핑에 거래처코드 추가 · ","")&amp;IF(AND($D147="",$E147="",ISERROR(FIND("전기이월",$F147))),"거래처 정보 없음 · ",""))</f>
        <v/>
      </c>
      <c r="O147" s="22">
        <f>IF($N147="","",MAX($O$4:$O146)+1)</f>
        <v/>
      </c>
    </row>
    <row r="148">
      <c r="A148" s="23" t="n"/>
      <c r="B148" s="23" t="n"/>
      <c r="C148" s="23" t="n"/>
      <c r="D148" s="23" t="n"/>
      <c r="E148" s="23" t="n"/>
      <c r="F148" s="23" t="n"/>
      <c r="G148" s="24" t="n"/>
      <c r="H148" s="24" t="n"/>
      <c r="I148" s="22">
        <f>IF($B148&lt;&gt;"",$B148&amp;"",IF($C148&lt;&gt;"",$C148,""))</f>
        <v/>
      </c>
      <c r="J148" s="22">
        <f>IF($C148&lt;&gt;"",$C148,IF($B148="","",IFERROR(INDEX(코드매핑!$B$5:$B$104,MATCH($B148,코드매핑!$A$5:$A$104,0)),"")))</f>
        <v/>
      </c>
      <c r="K148" s="22">
        <f>IF($E148&lt;&gt;"",$E148,IF($D148="","",IFERROR(INDEX(코드매핑!$D$5:$D$104,MATCH($D148,코드매핑!$C$5:$C$104,0)),"")))</f>
        <v/>
      </c>
      <c r="L148" s="22">
        <f>IF($I148="","",$I148&amp;"#"&amp;COUNTIF($I$5:$I148,$I148))</f>
        <v/>
      </c>
      <c r="M148" s="22">
        <f>IF($I148="","",IF(COUNTIF($I$5:$I148,$I148)=1,MAX($M$4:$M147)+1,""))</f>
        <v/>
      </c>
      <c r="N148" s="22">
        <f>IF(AND($B148="",$C148="",$G148="",$H148=""),"",IF(AND($B148="",$C148=""),"계정 정보 없음 · ","")&amp;IF(AND($B148&lt;&gt;"",$J148=""),"계정명 미확인 → 코드매핑에 계정코드 추가 · ","")&amp;IF(AND($D148&lt;&gt;"",$K148=""),"거래처명 미확인 → 코드매핑에 거래처코드 추가 · ","")&amp;IF(AND($D148="",$E148="",ISERROR(FIND("전기이월",$F148))),"거래처 정보 없음 · ",""))</f>
        <v/>
      </c>
      <c r="O148" s="22">
        <f>IF($N148="","",MAX($O$4:$O147)+1)</f>
        <v/>
      </c>
    </row>
    <row r="149">
      <c r="A149" s="23" t="n"/>
      <c r="B149" s="23" t="n"/>
      <c r="C149" s="23" t="n"/>
      <c r="D149" s="23" t="n"/>
      <c r="E149" s="23" t="n"/>
      <c r="F149" s="23" t="n"/>
      <c r="G149" s="24" t="n"/>
      <c r="H149" s="24" t="n"/>
      <c r="I149" s="22">
        <f>IF($B149&lt;&gt;"",$B149&amp;"",IF($C149&lt;&gt;"",$C149,""))</f>
        <v/>
      </c>
      <c r="J149" s="22">
        <f>IF($C149&lt;&gt;"",$C149,IF($B149="","",IFERROR(INDEX(코드매핑!$B$5:$B$104,MATCH($B149,코드매핑!$A$5:$A$104,0)),"")))</f>
        <v/>
      </c>
      <c r="K149" s="22">
        <f>IF($E149&lt;&gt;"",$E149,IF($D149="","",IFERROR(INDEX(코드매핑!$D$5:$D$104,MATCH($D149,코드매핑!$C$5:$C$104,0)),"")))</f>
        <v/>
      </c>
      <c r="L149" s="22">
        <f>IF($I149="","",$I149&amp;"#"&amp;COUNTIF($I$5:$I149,$I149))</f>
        <v/>
      </c>
      <c r="M149" s="22">
        <f>IF($I149="","",IF(COUNTIF($I$5:$I149,$I149)=1,MAX($M$4:$M148)+1,""))</f>
        <v/>
      </c>
      <c r="N149" s="22">
        <f>IF(AND($B149="",$C149="",$G149="",$H149=""),"",IF(AND($B149="",$C149=""),"계정 정보 없음 · ","")&amp;IF(AND($B149&lt;&gt;"",$J149=""),"계정명 미확인 → 코드매핑에 계정코드 추가 · ","")&amp;IF(AND($D149&lt;&gt;"",$K149=""),"거래처명 미확인 → 코드매핑에 거래처코드 추가 · ","")&amp;IF(AND($D149="",$E149="",ISERROR(FIND("전기이월",$F149))),"거래처 정보 없음 · ",""))</f>
        <v/>
      </c>
      <c r="O149" s="22">
        <f>IF($N149="","",MAX($O$4:$O148)+1)</f>
        <v/>
      </c>
    </row>
    <row r="150">
      <c r="A150" s="23" t="n"/>
      <c r="B150" s="23" t="n"/>
      <c r="C150" s="23" t="n"/>
      <c r="D150" s="23" t="n"/>
      <c r="E150" s="23" t="n"/>
      <c r="F150" s="23" t="n"/>
      <c r="G150" s="24" t="n"/>
      <c r="H150" s="24" t="n"/>
      <c r="I150" s="22">
        <f>IF($B150&lt;&gt;"",$B150&amp;"",IF($C150&lt;&gt;"",$C150,""))</f>
        <v/>
      </c>
      <c r="J150" s="22">
        <f>IF($C150&lt;&gt;"",$C150,IF($B150="","",IFERROR(INDEX(코드매핑!$B$5:$B$104,MATCH($B150,코드매핑!$A$5:$A$104,0)),"")))</f>
        <v/>
      </c>
      <c r="K150" s="22">
        <f>IF($E150&lt;&gt;"",$E150,IF($D150="","",IFERROR(INDEX(코드매핑!$D$5:$D$104,MATCH($D150,코드매핑!$C$5:$C$104,0)),"")))</f>
        <v/>
      </c>
      <c r="L150" s="22">
        <f>IF($I150="","",$I150&amp;"#"&amp;COUNTIF($I$5:$I150,$I150))</f>
        <v/>
      </c>
      <c r="M150" s="22">
        <f>IF($I150="","",IF(COUNTIF($I$5:$I150,$I150)=1,MAX($M$4:$M149)+1,""))</f>
        <v/>
      </c>
      <c r="N150" s="22">
        <f>IF(AND($B150="",$C150="",$G150="",$H150=""),"",IF(AND($B150="",$C150=""),"계정 정보 없음 · ","")&amp;IF(AND($B150&lt;&gt;"",$J150=""),"계정명 미확인 → 코드매핑에 계정코드 추가 · ","")&amp;IF(AND($D150&lt;&gt;"",$K150=""),"거래처명 미확인 → 코드매핑에 거래처코드 추가 · ","")&amp;IF(AND($D150="",$E150="",ISERROR(FIND("전기이월",$F150))),"거래처 정보 없음 · ",""))</f>
        <v/>
      </c>
      <c r="O150" s="22">
        <f>IF($N150="","",MAX($O$4:$O149)+1)</f>
        <v/>
      </c>
    </row>
    <row r="151">
      <c r="A151" s="23" t="n"/>
      <c r="B151" s="23" t="n"/>
      <c r="C151" s="23" t="n"/>
      <c r="D151" s="23" t="n"/>
      <c r="E151" s="23" t="n"/>
      <c r="F151" s="23" t="n"/>
      <c r="G151" s="24" t="n"/>
      <c r="H151" s="24" t="n"/>
      <c r="I151" s="22">
        <f>IF($B151&lt;&gt;"",$B151&amp;"",IF($C151&lt;&gt;"",$C151,""))</f>
        <v/>
      </c>
      <c r="J151" s="22">
        <f>IF($C151&lt;&gt;"",$C151,IF($B151="","",IFERROR(INDEX(코드매핑!$B$5:$B$104,MATCH($B151,코드매핑!$A$5:$A$104,0)),"")))</f>
        <v/>
      </c>
      <c r="K151" s="22">
        <f>IF($E151&lt;&gt;"",$E151,IF($D151="","",IFERROR(INDEX(코드매핑!$D$5:$D$104,MATCH($D151,코드매핑!$C$5:$C$104,0)),"")))</f>
        <v/>
      </c>
      <c r="L151" s="22">
        <f>IF($I151="","",$I151&amp;"#"&amp;COUNTIF($I$5:$I151,$I151))</f>
        <v/>
      </c>
      <c r="M151" s="22">
        <f>IF($I151="","",IF(COUNTIF($I$5:$I151,$I151)=1,MAX($M$4:$M150)+1,""))</f>
        <v/>
      </c>
      <c r="N151" s="22">
        <f>IF(AND($B151="",$C151="",$G151="",$H151=""),"",IF(AND($B151="",$C151=""),"계정 정보 없음 · ","")&amp;IF(AND($B151&lt;&gt;"",$J151=""),"계정명 미확인 → 코드매핑에 계정코드 추가 · ","")&amp;IF(AND($D151&lt;&gt;"",$K151=""),"거래처명 미확인 → 코드매핑에 거래처코드 추가 · ","")&amp;IF(AND($D151="",$E151="",ISERROR(FIND("전기이월",$F151))),"거래처 정보 없음 · ",""))</f>
        <v/>
      </c>
      <c r="O151" s="22">
        <f>IF($N151="","",MAX($O$4:$O150)+1)</f>
        <v/>
      </c>
    </row>
    <row r="152">
      <c r="A152" s="23" t="n"/>
      <c r="B152" s="23" t="n"/>
      <c r="C152" s="23" t="n"/>
      <c r="D152" s="23" t="n"/>
      <c r="E152" s="23" t="n"/>
      <c r="F152" s="23" t="n"/>
      <c r="G152" s="24" t="n"/>
      <c r="H152" s="24" t="n"/>
      <c r="I152" s="22">
        <f>IF($B152&lt;&gt;"",$B152&amp;"",IF($C152&lt;&gt;"",$C152,""))</f>
        <v/>
      </c>
      <c r="J152" s="22">
        <f>IF($C152&lt;&gt;"",$C152,IF($B152="","",IFERROR(INDEX(코드매핑!$B$5:$B$104,MATCH($B152,코드매핑!$A$5:$A$104,0)),"")))</f>
        <v/>
      </c>
      <c r="K152" s="22">
        <f>IF($E152&lt;&gt;"",$E152,IF($D152="","",IFERROR(INDEX(코드매핑!$D$5:$D$104,MATCH($D152,코드매핑!$C$5:$C$104,0)),"")))</f>
        <v/>
      </c>
      <c r="L152" s="22">
        <f>IF($I152="","",$I152&amp;"#"&amp;COUNTIF($I$5:$I152,$I152))</f>
        <v/>
      </c>
      <c r="M152" s="22">
        <f>IF($I152="","",IF(COUNTIF($I$5:$I152,$I152)=1,MAX($M$4:$M151)+1,""))</f>
        <v/>
      </c>
      <c r="N152" s="22">
        <f>IF(AND($B152="",$C152="",$G152="",$H152=""),"",IF(AND($B152="",$C152=""),"계정 정보 없음 · ","")&amp;IF(AND($B152&lt;&gt;"",$J152=""),"계정명 미확인 → 코드매핑에 계정코드 추가 · ","")&amp;IF(AND($D152&lt;&gt;"",$K152=""),"거래처명 미확인 → 코드매핑에 거래처코드 추가 · ","")&amp;IF(AND($D152="",$E152="",ISERROR(FIND("전기이월",$F152))),"거래처 정보 없음 · ",""))</f>
        <v/>
      </c>
      <c r="O152" s="22">
        <f>IF($N152="","",MAX($O$4:$O151)+1)</f>
        <v/>
      </c>
    </row>
    <row r="153">
      <c r="A153" s="23" t="n"/>
      <c r="B153" s="23" t="n"/>
      <c r="C153" s="23" t="n"/>
      <c r="D153" s="23" t="n"/>
      <c r="E153" s="23" t="n"/>
      <c r="F153" s="23" t="n"/>
      <c r="G153" s="24" t="n"/>
      <c r="H153" s="24" t="n"/>
      <c r="I153" s="22">
        <f>IF($B153&lt;&gt;"",$B153&amp;"",IF($C153&lt;&gt;"",$C153,""))</f>
        <v/>
      </c>
      <c r="J153" s="22">
        <f>IF($C153&lt;&gt;"",$C153,IF($B153="","",IFERROR(INDEX(코드매핑!$B$5:$B$104,MATCH($B153,코드매핑!$A$5:$A$104,0)),"")))</f>
        <v/>
      </c>
      <c r="K153" s="22">
        <f>IF($E153&lt;&gt;"",$E153,IF($D153="","",IFERROR(INDEX(코드매핑!$D$5:$D$104,MATCH($D153,코드매핑!$C$5:$C$104,0)),"")))</f>
        <v/>
      </c>
      <c r="L153" s="22">
        <f>IF($I153="","",$I153&amp;"#"&amp;COUNTIF($I$5:$I153,$I153))</f>
        <v/>
      </c>
      <c r="M153" s="22">
        <f>IF($I153="","",IF(COUNTIF($I$5:$I153,$I153)=1,MAX($M$4:$M152)+1,""))</f>
        <v/>
      </c>
      <c r="N153" s="22">
        <f>IF(AND($B153="",$C153="",$G153="",$H153=""),"",IF(AND($B153="",$C153=""),"계정 정보 없음 · ","")&amp;IF(AND($B153&lt;&gt;"",$J153=""),"계정명 미확인 → 코드매핑에 계정코드 추가 · ","")&amp;IF(AND($D153&lt;&gt;"",$K153=""),"거래처명 미확인 → 코드매핑에 거래처코드 추가 · ","")&amp;IF(AND($D153="",$E153="",ISERROR(FIND("전기이월",$F153))),"거래처 정보 없음 · ",""))</f>
        <v/>
      </c>
      <c r="O153" s="22">
        <f>IF($N153="","",MAX($O$4:$O152)+1)</f>
        <v/>
      </c>
    </row>
    <row r="154">
      <c r="A154" s="23" t="n"/>
      <c r="B154" s="23" t="n"/>
      <c r="C154" s="23" t="n"/>
      <c r="D154" s="23" t="n"/>
      <c r="E154" s="23" t="n"/>
      <c r="F154" s="23" t="n"/>
      <c r="G154" s="24" t="n"/>
      <c r="H154" s="24" t="n"/>
      <c r="I154" s="22">
        <f>IF($B154&lt;&gt;"",$B154&amp;"",IF($C154&lt;&gt;"",$C154,""))</f>
        <v/>
      </c>
      <c r="J154" s="22">
        <f>IF($C154&lt;&gt;"",$C154,IF($B154="","",IFERROR(INDEX(코드매핑!$B$5:$B$104,MATCH($B154,코드매핑!$A$5:$A$104,0)),"")))</f>
        <v/>
      </c>
      <c r="K154" s="22">
        <f>IF($E154&lt;&gt;"",$E154,IF($D154="","",IFERROR(INDEX(코드매핑!$D$5:$D$104,MATCH($D154,코드매핑!$C$5:$C$104,0)),"")))</f>
        <v/>
      </c>
      <c r="L154" s="22">
        <f>IF($I154="","",$I154&amp;"#"&amp;COUNTIF($I$5:$I154,$I154))</f>
        <v/>
      </c>
      <c r="M154" s="22">
        <f>IF($I154="","",IF(COUNTIF($I$5:$I154,$I154)=1,MAX($M$4:$M153)+1,""))</f>
        <v/>
      </c>
      <c r="N154" s="22">
        <f>IF(AND($B154="",$C154="",$G154="",$H154=""),"",IF(AND($B154="",$C154=""),"계정 정보 없음 · ","")&amp;IF(AND($B154&lt;&gt;"",$J154=""),"계정명 미확인 → 코드매핑에 계정코드 추가 · ","")&amp;IF(AND($D154&lt;&gt;"",$K154=""),"거래처명 미확인 → 코드매핑에 거래처코드 추가 · ","")&amp;IF(AND($D154="",$E154="",ISERROR(FIND("전기이월",$F154))),"거래처 정보 없음 · ",""))</f>
        <v/>
      </c>
      <c r="O154" s="22">
        <f>IF($N154="","",MAX($O$4:$O153)+1)</f>
        <v/>
      </c>
    </row>
    <row r="155">
      <c r="A155" s="23" t="n"/>
      <c r="B155" s="23" t="n"/>
      <c r="C155" s="23" t="n"/>
      <c r="D155" s="23" t="n"/>
      <c r="E155" s="23" t="n"/>
      <c r="F155" s="23" t="n"/>
      <c r="G155" s="24" t="n"/>
      <c r="H155" s="24" t="n"/>
      <c r="I155" s="22">
        <f>IF($B155&lt;&gt;"",$B155&amp;"",IF($C155&lt;&gt;"",$C155,""))</f>
        <v/>
      </c>
      <c r="J155" s="22">
        <f>IF($C155&lt;&gt;"",$C155,IF($B155="","",IFERROR(INDEX(코드매핑!$B$5:$B$104,MATCH($B155,코드매핑!$A$5:$A$104,0)),"")))</f>
        <v/>
      </c>
      <c r="K155" s="22">
        <f>IF($E155&lt;&gt;"",$E155,IF($D155="","",IFERROR(INDEX(코드매핑!$D$5:$D$104,MATCH($D155,코드매핑!$C$5:$C$104,0)),"")))</f>
        <v/>
      </c>
      <c r="L155" s="22">
        <f>IF($I155="","",$I155&amp;"#"&amp;COUNTIF($I$5:$I155,$I155))</f>
        <v/>
      </c>
      <c r="M155" s="22">
        <f>IF($I155="","",IF(COUNTIF($I$5:$I155,$I155)=1,MAX($M$4:$M154)+1,""))</f>
        <v/>
      </c>
      <c r="N155" s="22">
        <f>IF(AND($B155="",$C155="",$G155="",$H155=""),"",IF(AND($B155="",$C155=""),"계정 정보 없음 · ","")&amp;IF(AND($B155&lt;&gt;"",$J155=""),"계정명 미확인 → 코드매핑에 계정코드 추가 · ","")&amp;IF(AND($D155&lt;&gt;"",$K155=""),"거래처명 미확인 → 코드매핑에 거래처코드 추가 · ","")&amp;IF(AND($D155="",$E155="",ISERROR(FIND("전기이월",$F155))),"거래처 정보 없음 · ",""))</f>
        <v/>
      </c>
      <c r="O155" s="22">
        <f>IF($N155="","",MAX($O$4:$O154)+1)</f>
        <v/>
      </c>
    </row>
    <row r="156">
      <c r="A156" s="23" t="n"/>
      <c r="B156" s="23" t="n"/>
      <c r="C156" s="23" t="n"/>
      <c r="D156" s="23" t="n"/>
      <c r="E156" s="23" t="n"/>
      <c r="F156" s="23" t="n"/>
      <c r="G156" s="24" t="n"/>
      <c r="H156" s="24" t="n"/>
      <c r="I156" s="22">
        <f>IF($B156&lt;&gt;"",$B156&amp;"",IF($C156&lt;&gt;"",$C156,""))</f>
        <v/>
      </c>
      <c r="J156" s="22">
        <f>IF($C156&lt;&gt;"",$C156,IF($B156="","",IFERROR(INDEX(코드매핑!$B$5:$B$104,MATCH($B156,코드매핑!$A$5:$A$104,0)),"")))</f>
        <v/>
      </c>
      <c r="K156" s="22">
        <f>IF($E156&lt;&gt;"",$E156,IF($D156="","",IFERROR(INDEX(코드매핑!$D$5:$D$104,MATCH($D156,코드매핑!$C$5:$C$104,0)),"")))</f>
        <v/>
      </c>
      <c r="L156" s="22">
        <f>IF($I156="","",$I156&amp;"#"&amp;COUNTIF($I$5:$I156,$I156))</f>
        <v/>
      </c>
      <c r="M156" s="22">
        <f>IF($I156="","",IF(COUNTIF($I$5:$I156,$I156)=1,MAX($M$4:$M155)+1,""))</f>
        <v/>
      </c>
      <c r="N156" s="22">
        <f>IF(AND($B156="",$C156="",$G156="",$H156=""),"",IF(AND($B156="",$C156=""),"계정 정보 없음 · ","")&amp;IF(AND($B156&lt;&gt;"",$J156=""),"계정명 미확인 → 코드매핑에 계정코드 추가 · ","")&amp;IF(AND($D156&lt;&gt;"",$K156=""),"거래처명 미확인 → 코드매핑에 거래처코드 추가 · ","")&amp;IF(AND($D156="",$E156="",ISERROR(FIND("전기이월",$F156))),"거래처 정보 없음 · ",""))</f>
        <v/>
      </c>
      <c r="O156" s="22">
        <f>IF($N156="","",MAX($O$4:$O155)+1)</f>
        <v/>
      </c>
    </row>
    <row r="157">
      <c r="A157" s="23" t="n"/>
      <c r="B157" s="23" t="n"/>
      <c r="C157" s="23" t="n"/>
      <c r="D157" s="23" t="n"/>
      <c r="E157" s="23" t="n"/>
      <c r="F157" s="23" t="n"/>
      <c r="G157" s="24" t="n"/>
      <c r="H157" s="24" t="n"/>
      <c r="I157" s="22">
        <f>IF($B157&lt;&gt;"",$B157&amp;"",IF($C157&lt;&gt;"",$C157,""))</f>
        <v/>
      </c>
      <c r="J157" s="22">
        <f>IF($C157&lt;&gt;"",$C157,IF($B157="","",IFERROR(INDEX(코드매핑!$B$5:$B$104,MATCH($B157,코드매핑!$A$5:$A$104,0)),"")))</f>
        <v/>
      </c>
      <c r="K157" s="22">
        <f>IF($E157&lt;&gt;"",$E157,IF($D157="","",IFERROR(INDEX(코드매핑!$D$5:$D$104,MATCH($D157,코드매핑!$C$5:$C$104,0)),"")))</f>
        <v/>
      </c>
      <c r="L157" s="22">
        <f>IF($I157="","",$I157&amp;"#"&amp;COUNTIF($I$5:$I157,$I157))</f>
        <v/>
      </c>
      <c r="M157" s="22">
        <f>IF($I157="","",IF(COUNTIF($I$5:$I157,$I157)=1,MAX($M$4:$M156)+1,""))</f>
        <v/>
      </c>
      <c r="N157" s="22">
        <f>IF(AND($B157="",$C157="",$G157="",$H157=""),"",IF(AND($B157="",$C157=""),"계정 정보 없음 · ","")&amp;IF(AND($B157&lt;&gt;"",$J157=""),"계정명 미확인 → 코드매핑에 계정코드 추가 · ","")&amp;IF(AND($D157&lt;&gt;"",$K157=""),"거래처명 미확인 → 코드매핑에 거래처코드 추가 · ","")&amp;IF(AND($D157="",$E157="",ISERROR(FIND("전기이월",$F157))),"거래처 정보 없음 · ",""))</f>
        <v/>
      </c>
      <c r="O157" s="22">
        <f>IF($N157="","",MAX($O$4:$O156)+1)</f>
        <v/>
      </c>
    </row>
    <row r="158">
      <c r="A158" s="23" t="n"/>
      <c r="B158" s="23" t="n"/>
      <c r="C158" s="23" t="n"/>
      <c r="D158" s="23" t="n"/>
      <c r="E158" s="23" t="n"/>
      <c r="F158" s="23" t="n"/>
      <c r="G158" s="24" t="n"/>
      <c r="H158" s="24" t="n"/>
      <c r="I158" s="22">
        <f>IF($B158&lt;&gt;"",$B158&amp;"",IF($C158&lt;&gt;"",$C158,""))</f>
        <v/>
      </c>
      <c r="J158" s="22">
        <f>IF($C158&lt;&gt;"",$C158,IF($B158="","",IFERROR(INDEX(코드매핑!$B$5:$B$104,MATCH($B158,코드매핑!$A$5:$A$104,0)),"")))</f>
        <v/>
      </c>
      <c r="K158" s="22">
        <f>IF($E158&lt;&gt;"",$E158,IF($D158="","",IFERROR(INDEX(코드매핑!$D$5:$D$104,MATCH($D158,코드매핑!$C$5:$C$104,0)),"")))</f>
        <v/>
      </c>
      <c r="L158" s="22">
        <f>IF($I158="","",$I158&amp;"#"&amp;COUNTIF($I$5:$I158,$I158))</f>
        <v/>
      </c>
      <c r="M158" s="22">
        <f>IF($I158="","",IF(COUNTIF($I$5:$I158,$I158)=1,MAX($M$4:$M157)+1,""))</f>
        <v/>
      </c>
      <c r="N158" s="22">
        <f>IF(AND($B158="",$C158="",$G158="",$H158=""),"",IF(AND($B158="",$C158=""),"계정 정보 없음 · ","")&amp;IF(AND($B158&lt;&gt;"",$J158=""),"계정명 미확인 → 코드매핑에 계정코드 추가 · ","")&amp;IF(AND($D158&lt;&gt;"",$K158=""),"거래처명 미확인 → 코드매핑에 거래처코드 추가 · ","")&amp;IF(AND($D158="",$E158="",ISERROR(FIND("전기이월",$F158))),"거래처 정보 없음 · ",""))</f>
        <v/>
      </c>
      <c r="O158" s="22">
        <f>IF($N158="","",MAX($O$4:$O157)+1)</f>
        <v/>
      </c>
    </row>
    <row r="159">
      <c r="A159" s="23" t="n"/>
      <c r="B159" s="23" t="n"/>
      <c r="C159" s="23" t="n"/>
      <c r="D159" s="23" t="n"/>
      <c r="E159" s="23" t="n"/>
      <c r="F159" s="23" t="n"/>
      <c r="G159" s="24" t="n"/>
      <c r="H159" s="24" t="n"/>
      <c r="I159" s="22">
        <f>IF($B159&lt;&gt;"",$B159&amp;"",IF($C159&lt;&gt;"",$C159,""))</f>
        <v/>
      </c>
      <c r="J159" s="22">
        <f>IF($C159&lt;&gt;"",$C159,IF($B159="","",IFERROR(INDEX(코드매핑!$B$5:$B$104,MATCH($B159,코드매핑!$A$5:$A$104,0)),"")))</f>
        <v/>
      </c>
      <c r="K159" s="22">
        <f>IF($E159&lt;&gt;"",$E159,IF($D159="","",IFERROR(INDEX(코드매핑!$D$5:$D$104,MATCH($D159,코드매핑!$C$5:$C$104,0)),"")))</f>
        <v/>
      </c>
      <c r="L159" s="22">
        <f>IF($I159="","",$I159&amp;"#"&amp;COUNTIF($I$5:$I159,$I159))</f>
        <v/>
      </c>
      <c r="M159" s="22">
        <f>IF($I159="","",IF(COUNTIF($I$5:$I159,$I159)=1,MAX($M$4:$M158)+1,""))</f>
        <v/>
      </c>
      <c r="N159" s="22">
        <f>IF(AND($B159="",$C159="",$G159="",$H159=""),"",IF(AND($B159="",$C159=""),"계정 정보 없음 · ","")&amp;IF(AND($B159&lt;&gt;"",$J159=""),"계정명 미확인 → 코드매핑에 계정코드 추가 · ","")&amp;IF(AND($D159&lt;&gt;"",$K159=""),"거래처명 미확인 → 코드매핑에 거래처코드 추가 · ","")&amp;IF(AND($D159="",$E159="",ISERROR(FIND("전기이월",$F159))),"거래처 정보 없음 · ",""))</f>
        <v/>
      </c>
      <c r="O159" s="22">
        <f>IF($N159="","",MAX($O$4:$O158)+1)</f>
        <v/>
      </c>
    </row>
    <row r="160">
      <c r="A160" s="23" t="n"/>
      <c r="B160" s="23" t="n"/>
      <c r="C160" s="23" t="n"/>
      <c r="D160" s="23" t="n"/>
      <c r="E160" s="23" t="n"/>
      <c r="F160" s="23" t="n"/>
      <c r="G160" s="24" t="n"/>
      <c r="H160" s="24" t="n"/>
      <c r="I160" s="22">
        <f>IF($B160&lt;&gt;"",$B160&amp;"",IF($C160&lt;&gt;"",$C160,""))</f>
        <v/>
      </c>
      <c r="J160" s="22">
        <f>IF($C160&lt;&gt;"",$C160,IF($B160="","",IFERROR(INDEX(코드매핑!$B$5:$B$104,MATCH($B160,코드매핑!$A$5:$A$104,0)),"")))</f>
        <v/>
      </c>
      <c r="K160" s="22">
        <f>IF($E160&lt;&gt;"",$E160,IF($D160="","",IFERROR(INDEX(코드매핑!$D$5:$D$104,MATCH($D160,코드매핑!$C$5:$C$104,0)),"")))</f>
        <v/>
      </c>
      <c r="L160" s="22">
        <f>IF($I160="","",$I160&amp;"#"&amp;COUNTIF($I$5:$I160,$I160))</f>
        <v/>
      </c>
      <c r="M160" s="22">
        <f>IF($I160="","",IF(COUNTIF($I$5:$I160,$I160)=1,MAX($M$4:$M159)+1,""))</f>
        <v/>
      </c>
      <c r="N160" s="22">
        <f>IF(AND($B160="",$C160="",$G160="",$H160=""),"",IF(AND($B160="",$C160=""),"계정 정보 없음 · ","")&amp;IF(AND($B160&lt;&gt;"",$J160=""),"계정명 미확인 → 코드매핑에 계정코드 추가 · ","")&amp;IF(AND($D160&lt;&gt;"",$K160=""),"거래처명 미확인 → 코드매핑에 거래처코드 추가 · ","")&amp;IF(AND($D160="",$E160="",ISERROR(FIND("전기이월",$F160))),"거래처 정보 없음 · ",""))</f>
        <v/>
      </c>
      <c r="O160" s="22">
        <f>IF($N160="","",MAX($O$4:$O159)+1)</f>
        <v/>
      </c>
    </row>
    <row r="161">
      <c r="A161" s="23" t="n"/>
      <c r="B161" s="23" t="n"/>
      <c r="C161" s="23" t="n"/>
      <c r="D161" s="23" t="n"/>
      <c r="E161" s="23" t="n"/>
      <c r="F161" s="23" t="n"/>
      <c r="G161" s="24" t="n"/>
      <c r="H161" s="24" t="n"/>
      <c r="I161" s="22">
        <f>IF($B161&lt;&gt;"",$B161&amp;"",IF($C161&lt;&gt;"",$C161,""))</f>
        <v/>
      </c>
      <c r="J161" s="22">
        <f>IF($C161&lt;&gt;"",$C161,IF($B161="","",IFERROR(INDEX(코드매핑!$B$5:$B$104,MATCH($B161,코드매핑!$A$5:$A$104,0)),"")))</f>
        <v/>
      </c>
      <c r="K161" s="22">
        <f>IF($E161&lt;&gt;"",$E161,IF($D161="","",IFERROR(INDEX(코드매핑!$D$5:$D$104,MATCH($D161,코드매핑!$C$5:$C$104,0)),"")))</f>
        <v/>
      </c>
      <c r="L161" s="22">
        <f>IF($I161="","",$I161&amp;"#"&amp;COUNTIF($I$5:$I161,$I161))</f>
        <v/>
      </c>
      <c r="M161" s="22">
        <f>IF($I161="","",IF(COUNTIF($I$5:$I161,$I161)=1,MAX($M$4:$M160)+1,""))</f>
        <v/>
      </c>
      <c r="N161" s="22">
        <f>IF(AND($B161="",$C161="",$G161="",$H161=""),"",IF(AND($B161="",$C161=""),"계정 정보 없음 · ","")&amp;IF(AND($B161&lt;&gt;"",$J161=""),"계정명 미확인 → 코드매핑에 계정코드 추가 · ","")&amp;IF(AND($D161&lt;&gt;"",$K161=""),"거래처명 미확인 → 코드매핑에 거래처코드 추가 · ","")&amp;IF(AND($D161="",$E161="",ISERROR(FIND("전기이월",$F161))),"거래처 정보 없음 · ",""))</f>
        <v/>
      </c>
      <c r="O161" s="22">
        <f>IF($N161="","",MAX($O$4:$O160)+1)</f>
        <v/>
      </c>
    </row>
    <row r="162">
      <c r="A162" s="23" t="n"/>
      <c r="B162" s="23" t="n"/>
      <c r="C162" s="23" t="n"/>
      <c r="D162" s="23" t="n"/>
      <c r="E162" s="23" t="n"/>
      <c r="F162" s="23" t="n"/>
      <c r="G162" s="24" t="n"/>
      <c r="H162" s="24" t="n"/>
      <c r="I162" s="22">
        <f>IF($B162&lt;&gt;"",$B162&amp;"",IF($C162&lt;&gt;"",$C162,""))</f>
        <v/>
      </c>
      <c r="J162" s="22">
        <f>IF($C162&lt;&gt;"",$C162,IF($B162="","",IFERROR(INDEX(코드매핑!$B$5:$B$104,MATCH($B162,코드매핑!$A$5:$A$104,0)),"")))</f>
        <v/>
      </c>
      <c r="K162" s="22">
        <f>IF($E162&lt;&gt;"",$E162,IF($D162="","",IFERROR(INDEX(코드매핑!$D$5:$D$104,MATCH($D162,코드매핑!$C$5:$C$104,0)),"")))</f>
        <v/>
      </c>
      <c r="L162" s="22">
        <f>IF($I162="","",$I162&amp;"#"&amp;COUNTIF($I$5:$I162,$I162))</f>
        <v/>
      </c>
      <c r="M162" s="22">
        <f>IF($I162="","",IF(COUNTIF($I$5:$I162,$I162)=1,MAX($M$4:$M161)+1,""))</f>
        <v/>
      </c>
      <c r="N162" s="22">
        <f>IF(AND($B162="",$C162="",$G162="",$H162=""),"",IF(AND($B162="",$C162=""),"계정 정보 없음 · ","")&amp;IF(AND($B162&lt;&gt;"",$J162=""),"계정명 미확인 → 코드매핑에 계정코드 추가 · ","")&amp;IF(AND($D162&lt;&gt;"",$K162=""),"거래처명 미확인 → 코드매핑에 거래처코드 추가 · ","")&amp;IF(AND($D162="",$E162="",ISERROR(FIND("전기이월",$F162))),"거래처 정보 없음 · ",""))</f>
        <v/>
      </c>
      <c r="O162" s="22">
        <f>IF($N162="","",MAX($O$4:$O161)+1)</f>
        <v/>
      </c>
    </row>
    <row r="163">
      <c r="A163" s="23" t="n"/>
      <c r="B163" s="23" t="n"/>
      <c r="C163" s="23" t="n"/>
      <c r="D163" s="23" t="n"/>
      <c r="E163" s="23" t="n"/>
      <c r="F163" s="23" t="n"/>
      <c r="G163" s="24" t="n"/>
      <c r="H163" s="24" t="n"/>
      <c r="I163" s="22">
        <f>IF($B163&lt;&gt;"",$B163&amp;"",IF($C163&lt;&gt;"",$C163,""))</f>
        <v/>
      </c>
      <c r="J163" s="22">
        <f>IF($C163&lt;&gt;"",$C163,IF($B163="","",IFERROR(INDEX(코드매핑!$B$5:$B$104,MATCH($B163,코드매핑!$A$5:$A$104,0)),"")))</f>
        <v/>
      </c>
      <c r="K163" s="22">
        <f>IF($E163&lt;&gt;"",$E163,IF($D163="","",IFERROR(INDEX(코드매핑!$D$5:$D$104,MATCH($D163,코드매핑!$C$5:$C$104,0)),"")))</f>
        <v/>
      </c>
      <c r="L163" s="22">
        <f>IF($I163="","",$I163&amp;"#"&amp;COUNTIF($I$5:$I163,$I163))</f>
        <v/>
      </c>
      <c r="M163" s="22">
        <f>IF($I163="","",IF(COUNTIF($I$5:$I163,$I163)=1,MAX($M$4:$M162)+1,""))</f>
        <v/>
      </c>
      <c r="N163" s="22">
        <f>IF(AND($B163="",$C163="",$G163="",$H163=""),"",IF(AND($B163="",$C163=""),"계정 정보 없음 · ","")&amp;IF(AND($B163&lt;&gt;"",$J163=""),"계정명 미확인 → 코드매핑에 계정코드 추가 · ","")&amp;IF(AND($D163&lt;&gt;"",$K163=""),"거래처명 미확인 → 코드매핑에 거래처코드 추가 · ","")&amp;IF(AND($D163="",$E163="",ISERROR(FIND("전기이월",$F163))),"거래처 정보 없음 · ",""))</f>
        <v/>
      </c>
      <c r="O163" s="22">
        <f>IF($N163="","",MAX($O$4:$O162)+1)</f>
        <v/>
      </c>
    </row>
    <row r="164">
      <c r="A164" s="23" t="n"/>
      <c r="B164" s="23" t="n"/>
      <c r="C164" s="23" t="n"/>
      <c r="D164" s="23" t="n"/>
      <c r="E164" s="23" t="n"/>
      <c r="F164" s="23" t="n"/>
      <c r="G164" s="24" t="n"/>
      <c r="H164" s="24" t="n"/>
      <c r="I164" s="22">
        <f>IF($B164&lt;&gt;"",$B164&amp;"",IF($C164&lt;&gt;"",$C164,""))</f>
        <v/>
      </c>
      <c r="J164" s="22">
        <f>IF($C164&lt;&gt;"",$C164,IF($B164="","",IFERROR(INDEX(코드매핑!$B$5:$B$104,MATCH($B164,코드매핑!$A$5:$A$104,0)),"")))</f>
        <v/>
      </c>
      <c r="K164" s="22">
        <f>IF($E164&lt;&gt;"",$E164,IF($D164="","",IFERROR(INDEX(코드매핑!$D$5:$D$104,MATCH($D164,코드매핑!$C$5:$C$104,0)),"")))</f>
        <v/>
      </c>
      <c r="L164" s="22">
        <f>IF($I164="","",$I164&amp;"#"&amp;COUNTIF($I$5:$I164,$I164))</f>
        <v/>
      </c>
      <c r="M164" s="22">
        <f>IF($I164="","",IF(COUNTIF($I$5:$I164,$I164)=1,MAX($M$4:$M163)+1,""))</f>
        <v/>
      </c>
      <c r="N164" s="22">
        <f>IF(AND($B164="",$C164="",$G164="",$H164=""),"",IF(AND($B164="",$C164=""),"계정 정보 없음 · ","")&amp;IF(AND($B164&lt;&gt;"",$J164=""),"계정명 미확인 → 코드매핑에 계정코드 추가 · ","")&amp;IF(AND($D164&lt;&gt;"",$K164=""),"거래처명 미확인 → 코드매핑에 거래처코드 추가 · ","")&amp;IF(AND($D164="",$E164="",ISERROR(FIND("전기이월",$F164))),"거래처 정보 없음 · ",""))</f>
        <v/>
      </c>
      <c r="O164" s="22">
        <f>IF($N164="","",MAX($O$4:$O163)+1)</f>
        <v/>
      </c>
    </row>
    <row r="165">
      <c r="A165" s="23" t="n"/>
      <c r="B165" s="23" t="n"/>
      <c r="C165" s="23" t="n"/>
      <c r="D165" s="23" t="n"/>
      <c r="E165" s="23" t="n"/>
      <c r="F165" s="23" t="n"/>
      <c r="G165" s="24" t="n"/>
      <c r="H165" s="24" t="n"/>
      <c r="I165" s="22">
        <f>IF($B165&lt;&gt;"",$B165&amp;"",IF($C165&lt;&gt;"",$C165,""))</f>
        <v/>
      </c>
      <c r="J165" s="22">
        <f>IF($C165&lt;&gt;"",$C165,IF($B165="","",IFERROR(INDEX(코드매핑!$B$5:$B$104,MATCH($B165,코드매핑!$A$5:$A$104,0)),"")))</f>
        <v/>
      </c>
      <c r="K165" s="22">
        <f>IF($E165&lt;&gt;"",$E165,IF($D165="","",IFERROR(INDEX(코드매핑!$D$5:$D$104,MATCH($D165,코드매핑!$C$5:$C$104,0)),"")))</f>
        <v/>
      </c>
      <c r="L165" s="22">
        <f>IF($I165="","",$I165&amp;"#"&amp;COUNTIF($I$5:$I165,$I165))</f>
        <v/>
      </c>
      <c r="M165" s="22">
        <f>IF($I165="","",IF(COUNTIF($I$5:$I165,$I165)=1,MAX($M$4:$M164)+1,""))</f>
        <v/>
      </c>
      <c r="N165" s="22">
        <f>IF(AND($B165="",$C165="",$G165="",$H165=""),"",IF(AND($B165="",$C165=""),"계정 정보 없음 · ","")&amp;IF(AND($B165&lt;&gt;"",$J165=""),"계정명 미확인 → 코드매핑에 계정코드 추가 · ","")&amp;IF(AND($D165&lt;&gt;"",$K165=""),"거래처명 미확인 → 코드매핑에 거래처코드 추가 · ","")&amp;IF(AND($D165="",$E165="",ISERROR(FIND("전기이월",$F165))),"거래처 정보 없음 · ",""))</f>
        <v/>
      </c>
      <c r="O165" s="22">
        <f>IF($N165="","",MAX($O$4:$O164)+1)</f>
        <v/>
      </c>
    </row>
    <row r="166">
      <c r="A166" s="23" t="n"/>
      <c r="B166" s="23" t="n"/>
      <c r="C166" s="23" t="n"/>
      <c r="D166" s="23" t="n"/>
      <c r="E166" s="23" t="n"/>
      <c r="F166" s="23" t="n"/>
      <c r="G166" s="24" t="n"/>
      <c r="H166" s="24" t="n"/>
      <c r="I166" s="22">
        <f>IF($B166&lt;&gt;"",$B166&amp;"",IF($C166&lt;&gt;"",$C166,""))</f>
        <v/>
      </c>
      <c r="J166" s="22">
        <f>IF($C166&lt;&gt;"",$C166,IF($B166="","",IFERROR(INDEX(코드매핑!$B$5:$B$104,MATCH($B166,코드매핑!$A$5:$A$104,0)),"")))</f>
        <v/>
      </c>
      <c r="K166" s="22">
        <f>IF($E166&lt;&gt;"",$E166,IF($D166="","",IFERROR(INDEX(코드매핑!$D$5:$D$104,MATCH($D166,코드매핑!$C$5:$C$104,0)),"")))</f>
        <v/>
      </c>
      <c r="L166" s="22">
        <f>IF($I166="","",$I166&amp;"#"&amp;COUNTIF($I$5:$I166,$I166))</f>
        <v/>
      </c>
      <c r="M166" s="22">
        <f>IF($I166="","",IF(COUNTIF($I$5:$I166,$I166)=1,MAX($M$4:$M165)+1,""))</f>
        <v/>
      </c>
      <c r="N166" s="22">
        <f>IF(AND($B166="",$C166="",$G166="",$H166=""),"",IF(AND($B166="",$C166=""),"계정 정보 없음 · ","")&amp;IF(AND($B166&lt;&gt;"",$J166=""),"계정명 미확인 → 코드매핑에 계정코드 추가 · ","")&amp;IF(AND($D166&lt;&gt;"",$K166=""),"거래처명 미확인 → 코드매핑에 거래처코드 추가 · ","")&amp;IF(AND($D166="",$E166="",ISERROR(FIND("전기이월",$F166))),"거래처 정보 없음 · ",""))</f>
        <v/>
      </c>
      <c r="O166" s="22">
        <f>IF($N166="","",MAX($O$4:$O165)+1)</f>
        <v/>
      </c>
    </row>
    <row r="167">
      <c r="A167" s="23" t="n"/>
      <c r="B167" s="23" t="n"/>
      <c r="C167" s="23" t="n"/>
      <c r="D167" s="23" t="n"/>
      <c r="E167" s="23" t="n"/>
      <c r="F167" s="23" t="n"/>
      <c r="G167" s="24" t="n"/>
      <c r="H167" s="24" t="n"/>
      <c r="I167" s="22">
        <f>IF($B167&lt;&gt;"",$B167&amp;"",IF($C167&lt;&gt;"",$C167,""))</f>
        <v/>
      </c>
      <c r="J167" s="22">
        <f>IF($C167&lt;&gt;"",$C167,IF($B167="","",IFERROR(INDEX(코드매핑!$B$5:$B$104,MATCH($B167,코드매핑!$A$5:$A$104,0)),"")))</f>
        <v/>
      </c>
      <c r="K167" s="22">
        <f>IF($E167&lt;&gt;"",$E167,IF($D167="","",IFERROR(INDEX(코드매핑!$D$5:$D$104,MATCH($D167,코드매핑!$C$5:$C$104,0)),"")))</f>
        <v/>
      </c>
      <c r="L167" s="22">
        <f>IF($I167="","",$I167&amp;"#"&amp;COUNTIF($I$5:$I167,$I167))</f>
        <v/>
      </c>
      <c r="M167" s="22">
        <f>IF($I167="","",IF(COUNTIF($I$5:$I167,$I167)=1,MAX($M$4:$M166)+1,""))</f>
        <v/>
      </c>
      <c r="N167" s="22">
        <f>IF(AND($B167="",$C167="",$G167="",$H167=""),"",IF(AND($B167="",$C167=""),"계정 정보 없음 · ","")&amp;IF(AND($B167&lt;&gt;"",$J167=""),"계정명 미확인 → 코드매핑에 계정코드 추가 · ","")&amp;IF(AND($D167&lt;&gt;"",$K167=""),"거래처명 미확인 → 코드매핑에 거래처코드 추가 · ","")&amp;IF(AND($D167="",$E167="",ISERROR(FIND("전기이월",$F167))),"거래처 정보 없음 · ",""))</f>
        <v/>
      </c>
      <c r="O167" s="22">
        <f>IF($N167="","",MAX($O$4:$O166)+1)</f>
        <v/>
      </c>
    </row>
    <row r="168">
      <c r="A168" s="23" t="n"/>
      <c r="B168" s="23" t="n"/>
      <c r="C168" s="23" t="n"/>
      <c r="D168" s="23" t="n"/>
      <c r="E168" s="23" t="n"/>
      <c r="F168" s="23" t="n"/>
      <c r="G168" s="24" t="n"/>
      <c r="H168" s="24" t="n"/>
      <c r="I168" s="22">
        <f>IF($B168&lt;&gt;"",$B168&amp;"",IF($C168&lt;&gt;"",$C168,""))</f>
        <v/>
      </c>
      <c r="J168" s="22">
        <f>IF($C168&lt;&gt;"",$C168,IF($B168="","",IFERROR(INDEX(코드매핑!$B$5:$B$104,MATCH($B168,코드매핑!$A$5:$A$104,0)),"")))</f>
        <v/>
      </c>
      <c r="K168" s="22">
        <f>IF($E168&lt;&gt;"",$E168,IF($D168="","",IFERROR(INDEX(코드매핑!$D$5:$D$104,MATCH($D168,코드매핑!$C$5:$C$104,0)),"")))</f>
        <v/>
      </c>
      <c r="L168" s="22">
        <f>IF($I168="","",$I168&amp;"#"&amp;COUNTIF($I$5:$I168,$I168))</f>
        <v/>
      </c>
      <c r="M168" s="22">
        <f>IF($I168="","",IF(COUNTIF($I$5:$I168,$I168)=1,MAX($M$4:$M167)+1,""))</f>
        <v/>
      </c>
      <c r="N168" s="22">
        <f>IF(AND($B168="",$C168="",$G168="",$H168=""),"",IF(AND($B168="",$C168=""),"계정 정보 없음 · ","")&amp;IF(AND($B168&lt;&gt;"",$J168=""),"계정명 미확인 → 코드매핑에 계정코드 추가 · ","")&amp;IF(AND($D168&lt;&gt;"",$K168=""),"거래처명 미확인 → 코드매핑에 거래처코드 추가 · ","")&amp;IF(AND($D168="",$E168="",ISERROR(FIND("전기이월",$F168))),"거래처 정보 없음 · ",""))</f>
        <v/>
      </c>
      <c r="O168" s="22">
        <f>IF($N168="","",MAX($O$4:$O167)+1)</f>
        <v/>
      </c>
    </row>
    <row r="169">
      <c r="A169" s="23" t="n"/>
      <c r="B169" s="23" t="n"/>
      <c r="C169" s="23" t="n"/>
      <c r="D169" s="23" t="n"/>
      <c r="E169" s="23" t="n"/>
      <c r="F169" s="23" t="n"/>
      <c r="G169" s="24" t="n"/>
      <c r="H169" s="24" t="n"/>
      <c r="I169" s="22">
        <f>IF($B169&lt;&gt;"",$B169&amp;"",IF($C169&lt;&gt;"",$C169,""))</f>
        <v/>
      </c>
      <c r="J169" s="22">
        <f>IF($C169&lt;&gt;"",$C169,IF($B169="","",IFERROR(INDEX(코드매핑!$B$5:$B$104,MATCH($B169,코드매핑!$A$5:$A$104,0)),"")))</f>
        <v/>
      </c>
      <c r="K169" s="22">
        <f>IF($E169&lt;&gt;"",$E169,IF($D169="","",IFERROR(INDEX(코드매핑!$D$5:$D$104,MATCH($D169,코드매핑!$C$5:$C$104,0)),"")))</f>
        <v/>
      </c>
      <c r="L169" s="22">
        <f>IF($I169="","",$I169&amp;"#"&amp;COUNTIF($I$5:$I169,$I169))</f>
        <v/>
      </c>
      <c r="M169" s="22">
        <f>IF($I169="","",IF(COUNTIF($I$5:$I169,$I169)=1,MAX($M$4:$M168)+1,""))</f>
        <v/>
      </c>
      <c r="N169" s="22">
        <f>IF(AND($B169="",$C169="",$G169="",$H169=""),"",IF(AND($B169="",$C169=""),"계정 정보 없음 · ","")&amp;IF(AND($B169&lt;&gt;"",$J169=""),"계정명 미확인 → 코드매핑에 계정코드 추가 · ","")&amp;IF(AND($D169&lt;&gt;"",$K169=""),"거래처명 미확인 → 코드매핑에 거래처코드 추가 · ","")&amp;IF(AND($D169="",$E169="",ISERROR(FIND("전기이월",$F169))),"거래처 정보 없음 · ",""))</f>
        <v/>
      </c>
      <c r="O169" s="22">
        <f>IF($N169="","",MAX($O$4:$O168)+1)</f>
        <v/>
      </c>
    </row>
    <row r="170">
      <c r="A170" s="23" t="n"/>
      <c r="B170" s="23" t="n"/>
      <c r="C170" s="23" t="n"/>
      <c r="D170" s="23" t="n"/>
      <c r="E170" s="23" t="n"/>
      <c r="F170" s="23" t="n"/>
      <c r="G170" s="24" t="n"/>
      <c r="H170" s="24" t="n"/>
      <c r="I170" s="22">
        <f>IF($B170&lt;&gt;"",$B170&amp;"",IF($C170&lt;&gt;"",$C170,""))</f>
        <v/>
      </c>
      <c r="J170" s="22">
        <f>IF($C170&lt;&gt;"",$C170,IF($B170="","",IFERROR(INDEX(코드매핑!$B$5:$B$104,MATCH($B170,코드매핑!$A$5:$A$104,0)),"")))</f>
        <v/>
      </c>
      <c r="K170" s="22">
        <f>IF($E170&lt;&gt;"",$E170,IF($D170="","",IFERROR(INDEX(코드매핑!$D$5:$D$104,MATCH($D170,코드매핑!$C$5:$C$104,0)),"")))</f>
        <v/>
      </c>
      <c r="L170" s="22">
        <f>IF($I170="","",$I170&amp;"#"&amp;COUNTIF($I$5:$I170,$I170))</f>
        <v/>
      </c>
      <c r="M170" s="22">
        <f>IF($I170="","",IF(COUNTIF($I$5:$I170,$I170)=1,MAX($M$4:$M169)+1,""))</f>
        <v/>
      </c>
      <c r="N170" s="22">
        <f>IF(AND($B170="",$C170="",$G170="",$H170=""),"",IF(AND($B170="",$C170=""),"계정 정보 없음 · ","")&amp;IF(AND($B170&lt;&gt;"",$J170=""),"계정명 미확인 → 코드매핑에 계정코드 추가 · ","")&amp;IF(AND($D170&lt;&gt;"",$K170=""),"거래처명 미확인 → 코드매핑에 거래처코드 추가 · ","")&amp;IF(AND($D170="",$E170="",ISERROR(FIND("전기이월",$F170))),"거래처 정보 없음 · ",""))</f>
        <v/>
      </c>
      <c r="O170" s="22">
        <f>IF($N170="","",MAX($O$4:$O169)+1)</f>
        <v/>
      </c>
    </row>
    <row r="171">
      <c r="A171" s="23" t="n"/>
      <c r="B171" s="23" t="n"/>
      <c r="C171" s="23" t="n"/>
      <c r="D171" s="23" t="n"/>
      <c r="E171" s="23" t="n"/>
      <c r="F171" s="23" t="n"/>
      <c r="G171" s="24" t="n"/>
      <c r="H171" s="24" t="n"/>
      <c r="I171" s="22">
        <f>IF($B171&lt;&gt;"",$B171&amp;"",IF($C171&lt;&gt;"",$C171,""))</f>
        <v/>
      </c>
      <c r="J171" s="22">
        <f>IF($C171&lt;&gt;"",$C171,IF($B171="","",IFERROR(INDEX(코드매핑!$B$5:$B$104,MATCH($B171,코드매핑!$A$5:$A$104,0)),"")))</f>
        <v/>
      </c>
      <c r="K171" s="22">
        <f>IF($E171&lt;&gt;"",$E171,IF($D171="","",IFERROR(INDEX(코드매핑!$D$5:$D$104,MATCH($D171,코드매핑!$C$5:$C$104,0)),"")))</f>
        <v/>
      </c>
      <c r="L171" s="22">
        <f>IF($I171="","",$I171&amp;"#"&amp;COUNTIF($I$5:$I171,$I171))</f>
        <v/>
      </c>
      <c r="M171" s="22">
        <f>IF($I171="","",IF(COUNTIF($I$5:$I171,$I171)=1,MAX($M$4:$M170)+1,""))</f>
        <v/>
      </c>
      <c r="N171" s="22">
        <f>IF(AND($B171="",$C171="",$G171="",$H171=""),"",IF(AND($B171="",$C171=""),"계정 정보 없음 · ","")&amp;IF(AND($B171&lt;&gt;"",$J171=""),"계정명 미확인 → 코드매핑에 계정코드 추가 · ","")&amp;IF(AND($D171&lt;&gt;"",$K171=""),"거래처명 미확인 → 코드매핑에 거래처코드 추가 · ","")&amp;IF(AND($D171="",$E171="",ISERROR(FIND("전기이월",$F171))),"거래처 정보 없음 · ",""))</f>
        <v/>
      </c>
      <c r="O171" s="22">
        <f>IF($N171="","",MAX($O$4:$O170)+1)</f>
        <v/>
      </c>
    </row>
    <row r="172">
      <c r="A172" s="23" t="n"/>
      <c r="B172" s="23" t="n"/>
      <c r="C172" s="23" t="n"/>
      <c r="D172" s="23" t="n"/>
      <c r="E172" s="23" t="n"/>
      <c r="F172" s="23" t="n"/>
      <c r="G172" s="24" t="n"/>
      <c r="H172" s="24" t="n"/>
      <c r="I172" s="22">
        <f>IF($B172&lt;&gt;"",$B172&amp;"",IF($C172&lt;&gt;"",$C172,""))</f>
        <v/>
      </c>
      <c r="J172" s="22">
        <f>IF($C172&lt;&gt;"",$C172,IF($B172="","",IFERROR(INDEX(코드매핑!$B$5:$B$104,MATCH($B172,코드매핑!$A$5:$A$104,0)),"")))</f>
        <v/>
      </c>
      <c r="K172" s="22">
        <f>IF($E172&lt;&gt;"",$E172,IF($D172="","",IFERROR(INDEX(코드매핑!$D$5:$D$104,MATCH($D172,코드매핑!$C$5:$C$104,0)),"")))</f>
        <v/>
      </c>
      <c r="L172" s="22">
        <f>IF($I172="","",$I172&amp;"#"&amp;COUNTIF($I$5:$I172,$I172))</f>
        <v/>
      </c>
      <c r="M172" s="22">
        <f>IF($I172="","",IF(COUNTIF($I$5:$I172,$I172)=1,MAX($M$4:$M171)+1,""))</f>
        <v/>
      </c>
      <c r="N172" s="22">
        <f>IF(AND($B172="",$C172="",$G172="",$H172=""),"",IF(AND($B172="",$C172=""),"계정 정보 없음 · ","")&amp;IF(AND($B172&lt;&gt;"",$J172=""),"계정명 미확인 → 코드매핑에 계정코드 추가 · ","")&amp;IF(AND($D172&lt;&gt;"",$K172=""),"거래처명 미확인 → 코드매핑에 거래처코드 추가 · ","")&amp;IF(AND($D172="",$E172="",ISERROR(FIND("전기이월",$F172))),"거래처 정보 없음 · ",""))</f>
        <v/>
      </c>
      <c r="O172" s="22">
        <f>IF($N172="","",MAX($O$4:$O171)+1)</f>
        <v/>
      </c>
    </row>
    <row r="173">
      <c r="A173" s="23" t="n"/>
      <c r="B173" s="23" t="n"/>
      <c r="C173" s="23" t="n"/>
      <c r="D173" s="23" t="n"/>
      <c r="E173" s="23" t="n"/>
      <c r="F173" s="23" t="n"/>
      <c r="G173" s="24" t="n"/>
      <c r="H173" s="24" t="n"/>
      <c r="I173" s="22">
        <f>IF($B173&lt;&gt;"",$B173&amp;"",IF($C173&lt;&gt;"",$C173,""))</f>
        <v/>
      </c>
      <c r="J173" s="22">
        <f>IF($C173&lt;&gt;"",$C173,IF($B173="","",IFERROR(INDEX(코드매핑!$B$5:$B$104,MATCH($B173,코드매핑!$A$5:$A$104,0)),"")))</f>
        <v/>
      </c>
      <c r="K173" s="22">
        <f>IF($E173&lt;&gt;"",$E173,IF($D173="","",IFERROR(INDEX(코드매핑!$D$5:$D$104,MATCH($D173,코드매핑!$C$5:$C$104,0)),"")))</f>
        <v/>
      </c>
      <c r="L173" s="22">
        <f>IF($I173="","",$I173&amp;"#"&amp;COUNTIF($I$5:$I173,$I173))</f>
        <v/>
      </c>
      <c r="M173" s="22">
        <f>IF($I173="","",IF(COUNTIF($I$5:$I173,$I173)=1,MAX($M$4:$M172)+1,""))</f>
        <v/>
      </c>
      <c r="N173" s="22">
        <f>IF(AND($B173="",$C173="",$G173="",$H173=""),"",IF(AND($B173="",$C173=""),"계정 정보 없음 · ","")&amp;IF(AND($B173&lt;&gt;"",$J173=""),"계정명 미확인 → 코드매핑에 계정코드 추가 · ","")&amp;IF(AND($D173&lt;&gt;"",$K173=""),"거래처명 미확인 → 코드매핑에 거래처코드 추가 · ","")&amp;IF(AND($D173="",$E173="",ISERROR(FIND("전기이월",$F173))),"거래처 정보 없음 · ",""))</f>
        <v/>
      </c>
      <c r="O173" s="22">
        <f>IF($N173="","",MAX($O$4:$O172)+1)</f>
        <v/>
      </c>
    </row>
    <row r="174">
      <c r="A174" s="23" t="n"/>
      <c r="B174" s="23" t="n"/>
      <c r="C174" s="23" t="n"/>
      <c r="D174" s="23" t="n"/>
      <c r="E174" s="23" t="n"/>
      <c r="F174" s="23" t="n"/>
      <c r="G174" s="24" t="n"/>
      <c r="H174" s="24" t="n"/>
      <c r="I174" s="22">
        <f>IF($B174&lt;&gt;"",$B174&amp;"",IF($C174&lt;&gt;"",$C174,""))</f>
        <v/>
      </c>
      <c r="J174" s="22">
        <f>IF($C174&lt;&gt;"",$C174,IF($B174="","",IFERROR(INDEX(코드매핑!$B$5:$B$104,MATCH($B174,코드매핑!$A$5:$A$104,0)),"")))</f>
        <v/>
      </c>
      <c r="K174" s="22">
        <f>IF($E174&lt;&gt;"",$E174,IF($D174="","",IFERROR(INDEX(코드매핑!$D$5:$D$104,MATCH($D174,코드매핑!$C$5:$C$104,0)),"")))</f>
        <v/>
      </c>
      <c r="L174" s="22">
        <f>IF($I174="","",$I174&amp;"#"&amp;COUNTIF($I$5:$I174,$I174))</f>
        <v/>
      </c>
      <c r="M174" s="22">
        <f>IF($I174="","",IF(COUNTIF($I$5:$I174,$I174)=1,MAX($M$4:$M173)+1,""))</f>
        <v/>
      </c>
      <c r="N174" s="22">
        <f>IF(AND($B174="",$C174="",$G174="",$H174=""),"",IF(AND($B174="",$C174=""),"계정 정보 없음 · ","")&amp;IF(AND($B174&lt;&gt;"",$J174=""),"계정명 미확인 → 코드매핑에 계정코드 추가 · ","")&amp;IF(AND($D174&lt;&gt;"",$K174=""),"거래처명 미확인 → 코드매핑에 거래처코드 추가 · ","")&amp;IF(AND($D174="",$E174="",ISERROR(FIND("전기이월",$F174))),"거래처 정보 없음 · ",""))</f>
        <v/>
      </c>
      <c r="O174" s="22">
        <f>IF($N174="","",MAX($O$4:$O173)+1)</f>
        <v/>
      </c>
    </row>
    <row r="175">
      <c r="A175" s="23" t="n"/>
      <c r="B175" s="23" t="n"/>
      <c r="C175" s="23" t="n"/>
      <c r="D175" s="23" t="n"/>
      <c r="E175" s="23" t="n"/>
      <c r="F175" s="23" t="n"/>
      <c r="G175" s="24" t="n"/>
      <c r="H175" s="24" t="n"/>
      <c r="I175" s="22">
        <f>IF($B175&lt;&gt;"",$B175&amp;"",IF($C175&lt;&gt;"",$C175,""))</f>
        <v/>
      </c>
      <c r="J175" s="22">
        <f>IF($C175&lt;&gt;"",$C175,IF($B175="","",IFERROR(INDEX(코드매핑!$B$5:$B$104,MATCH($B175,코드매핑!$A$5:$A$104,0)),"")))</f>
        <v/>
      </c>
      <c r="K175" s="22">
        <f>IF($E175&lt;&gt;"",$E175,IF($D175="","",IFERROR(INDEX(코드매핑!$D$5:$D$104,MATCH($D175,코드매핑!$C$5:$C$104,0)),"")))</f>
        <v/>
      </c>
      <c r="L175" s="22">
        <f>IF($I175="","",$I175&amp;"#"&amp;COUNTIF($I$5:$I175,$I175))</f>
        <v/>
      </c>
      <c r="M175" s="22">
        <f>IF($I175="","",IF(COUNTIF($I$5:$I175,$I175)=1,MAX($M$4:$M174)+1,""))</f>
        <v/>
      </c>
      <c r="N175" s="22">
        <f>IF(AND($B175="",$C175="",$G175="",$H175=""),"",IF(AND($B175="",$C175=""),"계정 정보 없음 · ","")&amp;IF(AND($B175&lt;&gt;"",$J175=""),"계정명 미확인 → 코드매핑에 계정코드 추가 · ","")&amp;IF(AND($D175&lt;&gt;"",$K175=""),"거래처명 미확인 → 코드매핑에 거래처코드 추가 · ","")&amp;IF(AND($D175="",$E175="",ISERROR(FIND("전기이월",$F175))),"거래처 정보 없음 · ",""))</f>
        <v/>
      </c>
      <c r="O175" s="22">
        <f>IF($N175="","",MAX($O$4:$O174)+1)</f>
        <v/>
      </c>
    </row>
    <row r="176">
      <c r="A176" s="23" t="n"/>
      <c r="B176" s="23" t="n"/>
      <c r="C176" s="23" t="n"/>
      <c r="D176" s="23" t="n"/>
      <c r="E176" s="23" t="n"/>
      <c r="F176" s="23" t="n"/>
      <c r="G176" s="24" t="n"/>
      <c r="H176" s="24" t="n"/>
      <c r="I176" s="22">
        <f>IF($B176&lt;&gt;"",$B176&amp;"",IF($C176&lt;&gt;"",$C176,""))</f>
        <v/>
      </c>
      <c r="J176" s="22">
        <f>IF($C176&lt;&gt;"",$C176,IF($B176="","",IFERROR(INDEX(코드매핑!$B$5:$B$104,MATCH($B176,코드매핑!$A$5:$A$104,0)),"")))</f>
        <v/>
      </c>
      <c r="K176" s="22">
        <f>IF($E176&lt;&gt;"",$E176,IF($D176="","",IFERROR(INDEX(코드매핑!$D$5:$D$104,MATCH($D176,코드매핑!$C$5:$C$104,0)),"")))</f>
        <v/>
      </c>
      <c r="L176" s="22">
        <f>IF($I176="","",$I176&amp;"#"&amp;COUNTIF($I$5:$I176,$I176))</f>
        <v/>
      </c>
      <c r="M176" s="22">
        <f>IF($I176="","",IF(COUNTIF($I$5:$I176,$I176)=1,MAX($M$4:$M175)+1,""))</f>
        <v/>
      </c>
      <c r="N176" s="22">
        <f>IF(AND($B176="",$C176="",$G176="",$H176=""),"",IF(AND($B176="",$C176=""),"계정 정보 없음 · ","")&amp;IF(AND($B176&lt;&gt;"",$J176=""),"계정명 미확인 → 코드매핑에 계정코드 추가 · ","")&amp;IF(AND($D176&lt;&gt;"",$K176=""),"거래처명 미확인 → 코드매핑에 거래처코드 추가 · ","")&amp;IF(AND($D176="",$E176="",ISERROR(FIND("전기이월",$F176))),"거래처 정보 없음 · ",""))</f>
        <v/>
      </c>
      <c r="O176" s="22">
        <f>IF($N176="","",MAX($O$4:$O175)+1)</f>
        <v/>
      </c>
    </row>
    <row r="177">
      <c r="A177" s="23" t="n"/>
      <c r="B177" s="23" t="n"/>
      <c r="C177" s="23" t="n"/>
      <c r="D177" s="23" t="n"/>
      <c r="E177" s="23" t="n"/>
      <c r="F177" s="23" t="n"/>
      <c r="G177" s="24" t="n"/>
      <c r="H177" s="24" t="n"/>
      <c r="I177" s="22">
        <f>IF($B177&lt;&gt;"",$B177&amp;"",IF($C177&lt;&gt;"",$C177,""))</f>
        <v/>
      </c>
      <c r="J177" s="22">
        <f>IF($C177&lt;&gt;"",$C177,IF($B177="","",IFERROR(INDEX(코드매핑!$B$5:$B$104,MATCH($B177,코드매핑!$A$5:$A$104,0)),"")))</f>
        <v/>
      </c>
      <c r="K177" s="22">
        <f>IF($E177&lt;&gt;"",$E177,IF($D177="","",IFERROR(INDEX(코드매핑!$D$5:$D$104,MATCH($D177,코드매핑!$C$5:$C$104,0)),"")))</f>
        <v/>
      </c>
      <c r="L177" s="22">
        <f>IF($I177="","",$I177&amp;"#"&amp;COUNTIF($I$5:$I177,$I177))</f>
        <v/>
      </c>
      <c r="M177" s="22">
        <f>IF($I177="","",IF(COUNTIF($I$5:$I177,$I177)=1,MAX($M$4:$M176)+1,""))</f>
        <v/>
      </c>
      <c r="N177" s="22">
        <f>IF(AND($B177="",$C177="",$G177="",$H177=""),"",IF(AND($B177="",$C177=""),"계정 정보 없음 · ","")&amp;IF(AND($B177&lt;&gt;"",$J177=""),"계정명 미확인 → 코드매핑에 계정코드 추가 · ","")&amp;IF(AND($D177&lt;&gt;"",$K177=""),"거래처명 미확인 → 코드매핑에 거래처코드 추가 · ","")&amp;IF(AND($D177="",$E177="",ISERROR(FIND("전기이월",$F177))),"거래처 정보 없음 · ",""))</f>
        <v/>
      </c>
      <c r="O177" s="22">
        <f>IF($N177="","",MAX($O$4:$O176)+1)</f>
        <v/>
      </c>
    </row>
    <row r="178">
      <c r="A178" s="23" t="n"/>
      <c r="B178" s="23" t="n"/>
      <c r="C178" s="23" t="n"/>
      <c r="D178" s="23" t="n"/>
      <c r="E178" s="23" t="n"/>
      <c r="F178" s="23" t="n"/>
      <c r="G178" s="24" t="n"/>
      <c r="H178" s="24" t="n"/>
      <c r="I178" s="22">
        <f>IF($B178&lt;&gt;"",$B178&amp;"",IF($C178&lt;&gt;"",$C178,""))</f>
        <v/>
      </c>
      <c r="J178" s="22">
        <f>IF($C178&lt;&gt;"",$C178,IF($B178="","",IFERROR(INDEX(코드매핑!$B$5:$B$104,MATCH($B178,코드매핑!$A$5:$A$104,0)),"")))</f>
        <v/>
      </c>
      <c r="K178" s="22">
        <f>IF($E178&lt;&gt;"",$E178,IF($D178="","",IFERROR(INDEX(코드매핑!$D$5:$D$104,MATCH($D178,코드매핑!$C$5:$C$104,0)),"")))</f>
        <v/>
      </c>
      <c r="L178" s="22">
        <f>IF($I178="","",$I178&amp;"#"&amp;COUNTIF($I$5:$I178,$I178))</f>
        <v/>
      </c>
      <c r="M178" s="22">
        <f>IF($I178="","",IF(COUNTIF($I$5:$I178,$I178)=1,MAX($M$4:$M177)+1,""))</f>
        <v/>
      </c>
      <c r="N178" s="22">
        <f>IF(AND($B178="",$C178="",$G178="",$H178=""),"",IF(AND($B178="",$C178=""),"계정 정보 없음 · ","")&amp;IF(AND($B178&lt;&gt;"",$J178=""),"계정명 미확인 → 코드매핑에 계정코드 추가 · ","")&amp;IF(AND($D178&lt;&gt;"",$K178=""),"거래처명 미확인 → 코드매핑에 거래처코드 추가 · ","")&amp;IF(AND($D178="",$E178="",ISERROR(FIND("전기이월",$F178))),"거래처 정보 없음 · ",""))</f>
        <v/>
      </c>
      <c r="O178" s="22">
        <f>IF($N178="","",MAX($O$4:$O177)+1)</f>
        <v/>
      </c>
    </row>
    <row r="179">
      <c r="A179" s="23" t="n"/>
      <c r="B179" s="23" t="n"/>
      <c r="C179" s="23" t="n"/>
      <c r="D179" s="23" t="n"/>
      <c r="E179" s="23" t="n"/>
      <c r="F179" s="23" t="n"/>
      <c r="G179" s="24" t="n"/>
      <c r="H179" s="24" t="n"/>
      <c r="I179" s="22">
        <f>IF($B179&lt;&gt;"",$B179&amp;"",IF($C179&lt;&gt;"",$C179,""))</f>
        <v/>
      </c>
      <c r="J179" s="22">
        <f>IF($C179&lt;&gt;"",$C179,IF($B179="","",IFERROR(INDEX(코드매핑!$B$5:$B$104,MATCH($B179,코드매핑!$A$5:$A$104,0)),"")))</f>
        <v/>
      </c>
      <c r="K179" s="22">
        <f>IF($E179&lt;&gt;"",$E179,IF($D179="","",IFERROR(INDEX(코드매핑!$D$5:$D$104,MATCH($D179,코드매핑!$C$5:$C$104,0)),"")))</f>
        <v/>
      </c>
      <c r="L179" s="22">
        <f>IF($I179="","",$I179&amp;"#"&amp;COUNTIF($I$5:$I179,$I179))</f>
        <v/>
      </c>
      <c r="M179" s="22">
        <f>IF($I179="","",IF(COUNTIF($I$5:$I179,$I179)=1,MAX($M$4:$M178)+1,""))</f>
        <v/>
      </c>
      <c r="N179" s="22">
        <f>IF(AND($B179="",$C179="",$G179="",$H179=""),"",IF(AND($B179="",$C179=""),"계정 정보 없음 · ","")&amp;IF(AND($B179&lt;&gt;"",$J179=""),"계정명 미확인 → 코드매핑에 계정코드 추가 · ","")&amp;IF(AND($D179&lt;&gt;"",$K179=""),"거래처명 미확인 → 코드매핑에 거래처코드 추가 · ","")&amp;IF(AND($D179="",$E179="",ISERROR(FIND("전기이월",$F179))),"거래처 정보 없음 · ",""))</f>
        <v/>
      </c>
      <c r="O179" s="22">
        <f>IF($N179="","",MAX($O$4:$O178)+1)</f>
        <v/>
      </c>
    </row>
    <row r="180">
      <c r="A180" s="23" t="n"/>
      <c r="B180" s="23" t="n"/>
      <c r="C180" s="23" t="n"/>
      <c r="D180" s="23" t="n"/>
      <c r="E180" s="23" t="n"/>
      <c r="F180" s="23" t="n"/>
      <c r="G180" s="24" t="n"/>
      <c r="H180" s="24" t="n"/>
      <c r="I180" s="22">
        <f>IF($B180&lt;&gt;"",$B180&amp;"",IF($C180&lt;&gt;"",$C180,""))</f>
        <v/>
      </c>
      <c r="J180" s="22">
        <f>IF($C180&lt;&gt;"",$C180,IF($B180="","",IFERROR(INDEX(코드매핑!$B$5:$B$104,MATCH($B180,코드매핑!$A$5:$A$104,0)),"")))</f>
        <v/>
      </c>
      <c r="K180" s="22">
        <f>IF($E180&lt;&gt;"",$E180,IF($D180="","",IFERROR(INDEX(코드매핑!$D$5:$D$104,MATCH($D180,코드매핑!$C$5:$C$104,0)),"")))</f>
        <v/>
      </c>
      <c r="L180" s="22">
        <f>IF($I180="","",$I180&amp;"#"&amp;COUNTIF($I$5:$I180,$I180))</f>
        <v/>
      </c>
      <c r="M180" s="22">
        <f>IF($I180="","",IF(COUNTIF($I$5:$I180,$I180)=1,MAX($M$4:$M179)+1,""))</f>
        <v/>
      </c>
      <c r="N180" s="22">
        <f>IF(AND($B180="",$C180="",$G180="",$H180=""),"",IF(AND($B180="",$C180=""),"계정 정보 없음 · ","")&amp;IF(AND($B180&lt;&gt;"",$J180=""),"계정명 미확인 → 코드매핑에 계정코드 추가 · ","")&amp;IF(AND($D180&lt;&gt;"",$K180=""),"거래처명 미확인 → 코드매핑에 거래처코드 추가 · ","")&amp;IF(AND($D180="",$E180="",ISERROR(FIND("전기이월",$F180))),"거래처 정보 없음 · ",""))</f>
        <v/>
      </c>
      <c r="O180" s="22">
        <f>IF($N180="","",MAX($O$4:$O179)+1)</f>
        <v/>
      </c>
    </row>
    <row r="181">
      <c r="A181" s="23" t="n"/>
      <c r="B181" s="23" t="n"/>
      <c r="C181" s="23" t="n"/>
      <c r="D181" s="23" t="n"/>
      <c r="E181" s="23" t="n"/>
      <c r="F181" s="23" t="n"/>
      <c r="G181" s="24" t="n"/>
      <c r="H181" s="24" t="n"/>
      <c r="I181" s="22">
        <f>IF($B181&lt;&gt;"",$B181&amp;"",IF($C181&lt;&gt;"",$C181,""))</f>
        <v/>
      </c>
      <c r="J181" s="22">
        <f>IF($C181&lt;&gt;"",$C181,IF($B181="","",IFERROR(INDEX(코드매핑!$B$5:$B$104,MATCH($B181,코드매핑!$A$5:$A$104,0)),"")))</f>
        <v/>
      </c>
      <c r="K181" s="22">
        <f>IF($E181&lt;&gt;"",$E181,IF($D181="","",IFERROR(INDEX(코드매핑!$D$5:$D$104,MATCH($D181,코드매핑!$C$5:$C$104,0)),"")))</f>
        <v/>
      </c>
      <c r="L181" s="22">
        <f>IF($I181="","",$I181&amp;"#"&amp;COUNTIF($I$5:$I181,$I181))</f>
        <v/>
      </c>
      <c r="M181" s="22">
        <f>IF($I181="","",IF(COUNTIF($I$5:$I181,$I181)=1,MAX($M$4:$M180)+1,""))</f>
        <v/>
      </c>
      <c r="N181" s="22">
        <f>IF(AND($B181="",$C181="",$G181="",$H181=""),"",IF(AND($B181="",$C181=""),"계정 정보 없음 · ","")&amp;IF(AND($B181&lt;&gt;"",$J181=""),"계정명 미확인 → 코드매핑에 계정코드 추가 · ","")&amp;IF(AND($D181&lt;&gt;"",$K181=""),"거래처명 미확인 → 코드매핑에 거래처코드 추가 · ","")&amp;IF(AND($D181="",$E181="",ISERROR(FIND("전기이월",$F181))),"거래처 정보 없음 · ",""))</f>
        <v/>
      </c>
      <c r="O181" s="22">
        <f>IF($N181="","",MAX($O$4:$O180)+1)</f>
        <v/>
      </c>
    </row>
    <row r="182">
      <c r="A182" s="23" t="n"/>
      <c r="B182" s="23" t="n"/>
      <c r="C182" s="23" t="n"/>
      <c r="D182" s="23" t="n"/>
      <c r="E182" s="23" t="n"/>
      <c r="F182" s="23" t="n"/>
      <c r="G182" s="24" t="n"/>
      <c r="H182" s="24" t="n"/>
      <c r="I182" s="22">
        <f>IF($B182&lt;&gt;"",$B182&amp;"",IF($C182&lt;&gt;"",$C182,""))</f>
        <v/>
      </c>
      <c r="J182" s="22">
        <f>IF($C182&lt;&gt;"",$C182,IF($B182="","",IFERROR(INDEX(코드매핑!$B$5:$B$104,MATCH($B182,코드매핑!$A$5:$A$104,0)),"")))</f>
        <v/>
      </c>
      <c r="K182" s="22">
        <f>IF($E182&lt;&gt;"",$E182,IF($D182="","",IFERROR(INDEX(코드매핑!$D$5:$D$104,MATCH($D182,코드매핑!$C$5:$C$104,0)),"")))</f>
        <v/>
      </c>
      <c r="L182" s="22">
        <f>IF($I182="","",$I182&amp;"#"&amp;COUNTIF($I$5:$I182,$I182))</f>
        <v/>
      </c>
      <c r="M182" s="22">
        <f>IF($I182="","",IF(COUNTIF($I$5:$I182,$I182)=1,MAX($M$4:$M181)+1,""))</f>
        <v/>
      </c>
      <c r="N182" s="22">
        <f>IF(AND($B182="",$C182="",$G182="",$H182=""),"",IF(AND($B182="",$C182=""),"계정 정보 없음 · ","")&amp;IF(AND($B182&lt;&gt;"",$J182=""),"계정명 미확인 → 코드매핑에 계정코드 추가 · ","")&amp;IF(AND($D182&lt;&gt;"",$K182=""),"거래처명 미확인 → 코드매핑에 거래처코드 추가 · ","")&amp;IF(AND($D182="",$E182="",ISERROR(FIND("전기이월",$F182))),"거래처 정보 없음 · ",""))</f>
        <v/>
      </c>
      <c r="O182" s="22">
        <f>IF($N182="","",MAX($O$4:$O181)+1)</f>
        <v/>
      </c>
    </row>
    <row r="183">
      <c r="A183" s="23" t="n"/>
      <c r="B183" s="23" t="n"/>
      <c r="C183" s="23" t="n"/>
      <c r="D183" s="23" t="n"/>
      <c r="E183" s="23" t="n"/>
      <c r="F183" s="23" t="n"/>
      <c r="G183" s="24" t="n"/>
      <c r="H183" s="24" t="n"/>
      <c r="I183" s="22">
        <f>IF($B183&lt;&gt;"",$B183&amp;"",IF($C183&lt;&gt;"",$C183,""))</f>
        <v/>
      </c>
      <c r="J183" s="22">
        <f>IF($C183&lt;&gt;"",$C183,IF($B183="","",IFERROR(INDEX(코드매핑!$B$5:$B$104,MATCH($B183,코드매핑!$A$5:$A$104,0)),"")))</f>
        <v/>
      </c>
      <c r="K183" s="22">
        <f>IF($E183&lt;&gt;"",$E183,IF($D183="","",IFERROR(INDEX(코드매핑!$D$5:$D$104,MATCH($D183,코드매핑!$C$5:$C$104,0)),"")))</f>
        <v/>
      </c>
      <c r="L183" s="22">
        <f>IF($I183="","",$I183&amp;"#"&amp;COUNTIF($I$5:$I183,$I183))</f>
        <v/>
      </c>
      <c r="M183" s="22">
        <f>IF($I183="","",IF(COUNTIF($I$5:$I183,$I183)=1,MAX($M$4:$M182)+1,""))</f>
        <v/>
      </c>
      <c r="N183" s="22">
        <f>IF(AND($B183="",$C183="",$G183="",$H183=""),"",IF(AND($B183="",$C183=""),"계정 정보 없음 · ","")&amp;IF(AND($B183&lt;&gt;"",$J183=""),"계정명 미확인 → 코드매핑에 계정코드 추가 · ","")&amp;IF(AND($D183&lt;&gt;"",$K183=""),"거래처명 미확인 → 코드매핑에 거래처코드 추가 · ","")&amp;IF(AND($D183="",$E183="",ISERROR(FIND("전기이월",$F183))),"거래처 정보 없음 · ",""))</f>
        <v/>
      </c>
      <c r="O183" s="22">
        <f>IF($N183="","",MAX($O$4:$O182)+1)</f>
        <v/>
      </c>
    </row>
    <row r="184">
      <c r="A184" s="23" t="n"/>
      <c r="B184" s="23" t="n"/>
      <c r="C184" s="23" t="n"/>
      <c r="D184" s="23" t="n"/>
      <c r="E184" s="23" t="n"/>
      <c r="F184" s="23" t="n"/>
      <c r="G184" s="24" t="n"/>
      <c r="H184" s="24" t="n"/>
      <c r="I184" s="22">
        <f>IF($B184&lt;&gt;"",$B184&amp;"",IF($C184&lt;&gt;"",$C184,""))</f>
        <v/>
      </c>
      <c r="J184" s="22">
        <f>IF($C184&lt;&gt;"",$C184,IF($B184="","",IFERROR(INDEX(코드매핑!$B$5:$B$104,MATCH($B184,코드매핑!$A$5:$A$104,0)),"")))</f>
        <v/>
      </c>
      <c r="K184" s="22">
        <f>IF($E184&lt;&gt;"",$E184,IF($D184="","",IFERROR(INDEX(코드매핑!$D$5:$D$104,MATCH($D184,코드매핑!$C$5:$C$104,0)),"")))</f>
        <v/>
      </c>
      <c r="L184" s="22">
        <f>IF($I184="","",$I184&amp;"#"&amp;COUNTIF($I$5:$I184,$I184))</f>
        <v/>
      </c>
      <c r="M184" s="22">
        <f>IF($I184="","",IF(COUNTIF($I$5:$I184,$I184)=1,MAX($M$4:$M183)+1,""))</f>
        <v/>
      </c>
      <c r="N184" s="22">
        <f>IF(AND($B184="",$C184="",$G184="",$H184=""),"",IF(AND($B184="",$C184=""),"계정 정보 없음 · ","")&amp;IF(AND($B184&lt;&gt;"",$J184=""),"계정명 미확인 → 코드매핑에 계정코드 추가 · ","")&amp;IF(AND($D184&lt;&gt;"",$K184=""),"거래처명 미확인 → 코드매핑에 거래처코드 추가 · ","")&amp;IF(AND($D184="",$E184="",ISERROR(FIND("전기이월",$F184))),"거래처 정보 없음 · ",""))</f>
        <v/>
      </c>
      <c r="O184" s="22">
        <f>IF($N184="","",MAX($O$4:$O183)+1)</f>
        <v/>
      </c>
    </row>
    <row r="185">
      <c r="A185" s="23" t="n"/>
      <c r="B185" s="23" t="n"/>
      <c r="C185" s="23" t="n"/>
      <c r="D185" s="23" t="n"/>
      <c r="E185" s="23" t="n"/>
      <c r="F185" s="23" t="n"/>
      <c r="G185" s="24" t="n"/>
      <c r="H185" s="24" t="n"/>
      <c r="I185" s="22">
        <f>IF($B185&lt;&gt;"",$B185&amp;"",IF($C185&lt;&gt;"",$C185,""))</f>
        <v/>
      </c>
      <c r="J185" s="22">
        <f>IF($C185&lt;&gt;"",$C185,IF($B185="","",IFERROR(INDEX(코드매핑!$B$5:$B$104,MATCH($B185,코드매핑!$A$5:$A$104,0)),"")))</f>
        <v/>
      </c>
      <c r="K185" s="22">
        <f>IF($E185&lt;&gt;"",$E185,IF($D185="","",IFERROR(INDEX(코드매핑!$D$5:$D$104,MATCH($D185,코드매핑!$C$5:$C$104,0)),"")))</f>
        <v/>
      </c>
      <c r="L185" s="22">
        <f>IF($I185="","",$I185&amp;"#"&amp;COUNTIF($I$5:$I185,$I185))</f>
        <v/>
      </c>
      <c r="M185" s="22">
        <f>IF($I185="","",IF(COUNTIF($I$5:$I185,$I185)=1,MAX($M$4:$M184)+1,""))</f>
        <v/>
      </c>
      <c r="N185" s="22">
        <f>IF(AND($B185="",$C185="",$G185="",$H185=""),"",IF(AND($B185="",$C185=""),"계정 정보 없음 · ","")&amp;IF(AND($B185&lt;&gt;"",$J185=""),"계정명 미확인 → 코드매핑에 계정코드 추가 · ","")&amp;IF(AND($D185&lt;&gt;"",$K185=""),"거래처명 미확인 → 코드매핑에 거래처코드 추가 · ","")&amp;IF(AND($D185="",$E185="",ISERROR(FIND("전기이월",$F185))),"거래처 정보 없음 · ",""))</f>
        <v/>
      </c>
      <c r="O185" s="22">
        <f>IF($N185="","",MAX($O$4:$O184)+1)</f>
        <v/>
      </c>
    </row>
    <row r="186">
      <c r="A186" s="23" t="n"/>
      <c r="B186" s="23" t="n"/>
      <c r="C186" s="23" t="n"/>
      <c r="D186" s="23" t="n"/>
      <c r="E186" s="23" t="n"/>
      <c r="F186" s="23" t="n"/>
      <c r="G186" s="24" t="n"/>
      <c r="H186" s="24" t="n"/>
      <c r="I186" s="22">
        <f>IF($B186&lt;&gt;"",$B186&amp;"",IF($C186&lt;&gt;"",$C186,""))</f>
        <v/>
      </c>
      <c r="J186" s="22">
        <f>IF($C186&lt;&gt;"",$C186,IF($B186="","",IFERROR(INDEX(코드매핑!$B$5:$B$104,MATCH($B186,코드매핑!$A$5:$A$104,0)),"")))</f>
        <v/>
      </c>
      <c r="K186" s="22">
        <f>IF($E186&lt;&gt;"",$E186,IF($D186="","",IFERROR(INDEX(코드매핑!$D$5:$D$104,MATCH($D186,코드매핑!$C$5:$C$104,0)),"")))</f>
        <v/>
      </c>
      <c r="L186" s="22">
        <f>IF($I186="","",$I186&amp;"#"&amp;COUNTIF($I$5:$I186,$I186))</f>
        <v/>
      </c>
      <c r="M186" s="22">
        <f>IF($I186="","",IF(COUNTIF($I$5:$I186,$I186)=1,MAX($M$4:$M185)+1,""))</f>
        <v/>
      </c>
      <c r="N186" s="22">
        <f>IF(AND($B186="",$C186="",$G186="",$H186=""),"",IF(AND($B186="",$C186=""),"계정 정보 없음 · ","")&amp;IF(AND($B186&lt;&gt;"",$J186=""),"계정명 미확인 → 코드매핑에 계정코드 추가 · ","")&amp;IF(AND($D186&lt;&gt;"",$K186=""),"거래처명 미확인 → 코드매핑에 거래처코드 추가 · ","")&amp;IF(AND($D186="",$E186="",ISERROR(FIND("전기이월",$F186))),"거래처 정보 없음 · ",""))</f>
        <v/>
      </c>
      <c r="O186" s="22">
        <f>IF($N186="","",MAX($O$4:$O185)+1)</f>
        <v/>
      </c>
    </row>
    <row r="187">
      <c r="A187" s="23" t="n"/>
      <c r="B187" s="23" t="n"/>
      <c r="C187" s="23" t="n"/>
      <c r="D187" s="23" t="n"/>
      <c r="E187" s="23" t="n"/>
      <c r="F187" s="23" t="n"/>
      <c r="G187" s="24" t="n"/>
      <c r="H187" s="24" t="n"/>
      <c r="I187" s="22">
        <f>IF($B187&lt;&gt;"",$B187&amp;"",IF($C187&lt;&gt;"",$C187,""))</f>
        <v/>
      </c>
      <c r="J187" s="22">
        <f>IF($C187&lt;&gt;"",$C187,IF($B187="","",IFERROR(INDEX(코드매핑!$B$5:$B$104,MATCH($B187,코드매핑!$A$5:$A$104,0)),"")))</f>
        <v/>
      </c>
      <c r="K187" s="22">
        <f>IF($E187&lt;&gt;"",$E187,IF($D187="","",IFERROR(INDEX(코드매핑!$D$5:$D$104,MATCH($D187,코드매핑!$C$5:$C$104,0)),"")))</f>
        <v/>
      </c>
      <c r="L187" s="22">
        <f>IF($I187="","",$I187&amp;"#"&amp;COUNTIF($I$5:$I187,$I187))</f>
        <v/>
      </c>
      <c r="M187" s="22">
        <f>IF($I187="","",IF(COUNTIF($I$5:$I187,$I187)=1,MAX($M$4:$M186)+1,""))</f>
        <v/>
      </c>
      <c r="N187" s="22">
        <f>IF(AND($B187="",$C187="",$G187="",$H187=""),"",IF(AND($B187="",$C187=""),"계정 정보 없음 · ","")&amp;IF(AND($B187&lt;&gt;"",$J187=""),"계정명 미확인 → 코드매핑에 계정코드 추가 · ","")&amp;IF(AND($D187&lt;&gt;"",$K187=""),"거래처명 미확인 → 코드매핑에 거래처코드 추가 · ","")&amp;IF(AND($D187="",$E187="",ISERROR(FIND("전기이월",$F187))),"거래처 정보 없음 · ",""))</f>
        <v/>
      </c>
      <c r="O187" s="22">
        <f>IF($N187="","",MAX($O$4:$O186)+1)</f>
        <v/>
      </c>
    </row>
    <row r="188">
      <c r="A188" s="23" t="n"/>
      <c r="B188" s="23" t="n"/>
      <c r="C188" s="23" t="n"/>
      <c r="D188" s="23" t="n"/>
      <c r="E188" s="23" t="n"/>
      <c r="F188" s="23" t="n"/>
      <c r="G188" s="24" t="n"/>
      <c r="H188" s="24" t="n"/>
      <c r="I188" s="22">
        <f>IF($B188&lt;&gt;"",$B188&amp;"",IF($C188&lt;&gt;"",$C188,""))</f>
        <v/>
      </c>
      <c r="J188" s="22">
        <f>IF($C188&lt;&gt;"",$C188,IF($B188="","",IFERROR(INDEX(코드매핑!$B$5:$B$104,MATCH($B188,코드매핑!$A$5:$A$104,0)),"")))</f>
        <v/>
      </c>
      <c r="K188" s="22">
        <f>IF($E188&lt;&gt;"",$E188,IF($D188="","",IFERROR(INDEX(코드매핑!$D$5:$D$104,MATCH($D188,코드매핑!$C$5:$C$104,0)),"")))</f>
        <v/>
      </c>
      <c r="L188" s="22">
        <f>IF($I188="","",$I188&amp;"#"&amp;COUNTIF($I$5:$I188,$I188))</f>
        <v/>
      </c>
      <c r="M188" s="22">
        <f>IF($I188="","",IF(COUNTIF($I$5:$I188,$I188)=1,MAX($M$4:$M187)+1,""))</f>
        <v/>
      </c>
      <c r="N188" s="22">
        <f>IF(AND($B188="",$C188="",$G188="",$H188=""),"",IF(AND($B188="",$C188=""),"계정 정보 없음 · ","")&amp;IF(AND($B188&lt;&gt;"",$J188=""),"계정명 미확인 → 코드매핑에 계정코드 추가 · ","")&amp;IF(AND($D188&lt;&gt;"",$K188=""),"거래처명 미확인 → 코드매핑에 거래처코드 추가 · ","")&amp;IF(AND($D188="",$E188="",ISERROR(FIND("전기이월",$F188))),"거래처 정보 없음 · ",""))</f>
        <v/>
      </c>
      <c r="O188" s="22">
        <f>IF($N188="","",MAX($O$4:$O187)+1)</f>
        <v/>
      </c>
    </row>
    <row r="189">
      <c r="A189" s="23" t="n"/>
      <c r="B189" s="23" t="n"/>
      <c r="C189" s="23" t="n"/>
      <c r="D189" s="23" t="n"/>
      <c r="E189" s="23" t="n"/>
      <c r="F189" s="23" t="n"/>
      <c r="G189" s="24" t="n"/>
      <c r="H189" s="24" t="n"/>
      <c r="I189" s="22">
        <f>IF($B189&lt;&gt;"",$B189&amp;"",IF($C189&lt;&gt;"",$C189,""))</f>
        <v/>
      </c>
      <c r="J189" s="22">
        <f>IF($C189&lt;&gt;"",$C189,IF($B189="","",IFERROR(INDEX(코드매핑!$B$5:$B$104,MATCH($B189,코드매핑!$A$5:$A$104,0)),"")))</f>
        <v/>
      </c>
      <c r="K189" s="22">
        <f>IF($E189&lt;&gt;"",$E189,IF($D189="","",IFERROR(INDEX(코드매핑!$D$5:$D$104,MATCH($D189,코드매핑!$C$5:$C$104,0)),"")))</f>
        <v/>
      </c>
      <c r="L189" s="22">
        <f>IF($I189="","",$I189&amp;"#"&amp;COUNTIF($I$5:$I189,$I189))</f>
        <v/>
      </c>
      <c r="M189" s="22">
        <f>IF($I189="","",IF(COUNTIF($I$5:$I189,$I189)=1,MAX($M$4:$M188)+1,""))</f>
        <v/>
      </c>
      <c r="N189" s="22">
        <f>IF(AND($B189="",$C189="",$G189="",$H189=""),"",IF(AND($B189="",$C189=""),"계정 정보 없음 · ","")&amp;IF(AND($B189&lt;&gt;"",$J189=""),"계정명 미확인 → 코드매핑에 계정코드 추가 · ","")&amp;IF(AND($D189&lt;&gt;"",$K189=""),"거래처명 미확인 → 코드매핑에 거래처코드 추가 · ","")&amp;IF(AND($D189="",$E189="",ISERROR(FIND("전기이월",$F189))),"거래처 정보 없음 · ",""))</f>
        <v/>
      </c>
      <c r="O189" s="22">
        <f>IF($N189="","",MAX($O$4:$O188)+1)</f>
        <v/>
      </c>
    </row>
    <row r="190">
      <c r="A190" s="23" t="n"/>
      <c r="B190" s="23" t="n"/>
      <c r="C190" s="23" t="n"/>
      <c r="D190" s="23" t="n"/>
      <c r="E190" s="23" t="n"/>
      <c r="F190" s="23" t="n"/>
      <c r="G190" s="24" t="n"/>
      <c r="H190" s="24" t="n"/>
      <c r="I190" s="22">
        <f>IF($B190&lt;&gt;"",$B190&amp;"",IF($C190&lt;&gt;"",$C190,""))</f>
        <v/>
      </c>
      <c r="J190" s="22">
        <f>IF($C190&lt;&gt;"",$C190,IF($B190="","",IFERROR(INDEX(코드매핑!$B$5:$B$104,MATCH($B190,코드매핑!$A$5:$A$104,0)),"")))</f>
        <v/>
      </c>
      <c r="K190" s="22">
        <f>IF($E190&lt;&gt;"",$E190,IF($D190="","",IFERROR(INDEX(코드매핑!$D$5:$D$104,MATCH($D190,코드매핑!$C$5:$C$104,0)),"")))</f>
        <v/>
      </c>
      <c r="L190" s="22">
        <f>IF($I190="","",$I190&amp;"#"&amp;COUNTIF($I$5:$I190,$I190))</f>
        <v/>
      </c>
      <c r="M190" s="22">
        <f>IF($I190="","",IF(COUNTIF($I$5:$I190,$I190)=1,MAX($M$4:$M189)+1,""))</f>
        <v/>
      </c>
      <c r="N190" s="22">
        <f>IF(AND($B190="",$C190="",$G190="",$H190=""),"",IF(AND($B190="",$C190=""),"계정 정보 없음 · ","")&amp;IF(AND($B190&lt;&gt;"",$J190=""),"계정명 미확인 → 코드매핑에 계정코드 추가 · ","")&amp;IF(AND($D190&lt;&gt;"",$K190=""),"거래처명 미확인 → 코드매핑에 거래처코드 추가 · ","")&amp;IF(AND($D190="",$E190="",ISERROR(FIND("전기이월",$F190))),"거래처 정보 없음 · ",""))</f>
        <v/>
      </c>
      <c r="O190" s="22">
        <f>IF($N190="","",MAX($O$4:$O189)+1)</f>
        <v/>
      </c>
    </row>
    <row r="191">
      <c r="A191" s="23" t="n"/>
      <c r="B191" s="23" t="n"/>
      <c r="C191" s="23" t="n"/>
      <c r="D191" s="23" t="n"/>
      <c r="E191" s="23" t="n"/>
      <c r="F191" s="23" t="n"/>
      <c r="G191" s="24" t="n"/>
      <c r="H191" s="24" t="n"/>
      <c r="I191" s="22">
        <f>IF($B191&lt;&gt;"",$B191&amp;"",IF($C191&lt;&gt;"",$C191,""))</f>
        <v/>
      </c>
      <c r="J191" s="22">
        <f>IF($C191&lt;&gt;"",$C191,IF($B191="","",IFERROR(INDEX(코드매핑!$B$5:$B$104,MATCH($B191,코드매핑!$A$5:$A$104,0)),"")))</f>
        <v/>
      </c>
      <c r="K191" s="22">
        <f>IF($E191&lt;&gt;"",$E191,IF($D191="","",IFERROR(INDEX(코드매핑!$D$5:$D$104,MATCH($D191,코드매핑!$C$5:$C$104,0)),"")))</f>
        <v/>
      </c>
      <c r="L191" s="22">
        <f>IF($I191="","",$I191&amp;"#"&amp;COUNTIF($I$5:$I191,$I191))</f>
        <v/>
      </c>
      <c r="M191" s="22">
        <f>IF($I191="","",IF(COUNTIF($I$5:$I191,$I191)=1,MAX($M$4:$M190)+1,""))</f>
        <v/>
      </c>
      <c r="N191" s="22">
        <f>IF(AND($B191="",$C191="",$G191="",$H191=""),"",IF(AND($B191="",$C191=""),"계정 정보 없음 · ","")&amp;IF(AND($B191&lt;&gt;"",$J191=""),"계정명 미확인 → 코드매핑에 계정코드 추가 · ","")&amp;IF(AND($D191&lt;&gt;"",$K191=""),"거래처명 미확인 → 코드매핑에 거래처코드 추가 · ","")&amp;IF(AND($D191="",$E191="",ISERROR(FIND("전기이월",$F191))),"거래처 정보 없음 · ",""))</f>
        <v/>
      </c>
      <c r="O191" s="22">
        <f>IF($N191="","",MAX($O$4:$O190)+1)</f>
        <v/>
      </c>
    </row>
    <row r="192">
      <c r="A192" s="23" t="n"/>
      <c r="B192" s="23" t="n"/>
      <c r="C192" s="23" t="n"/>
      <c r="D192" s="23" t="n"/>
      <c r="E192" s="23" t="n"/>
      <c r="F192" s="23" t="n"/>
      <c r="G192" s="24" t="n"/>
      <c r="H192" s="24" t="n"/>
      <c r="I192" s="22">
        <f>IF($B192&lt;&gt;"",$B192&amp;"",IF($C192&lt;&gt;"",$C192,""))</f>
        <v/>
      </c>
      <c r="J192" s="22">
        <f>IF($C192&lt;&gt;"",$C192,IF($B192="","",IFERROR(INDEX(코드매핑!$B$5:$B$104,MATCH($B192,코드매핑!$A$5:$A$104,0)),"")))</f>
        <v/>
      </c>
      <c r="K192" s="22">
        <f>IF($E192&lt;&gt;"",$E192,IF($D192="","",IFERROR(INDEX(코드매핑!$D$5:$D$104,MATCH($D192,코드매핑!$C$5:$C$104,0)),"")))</f>
        <v/>
      </c>
      <c r="L192" s="22">
        <f>IF($I192="","",$I192&amp;"#"&amp;COUNTIF($I$5:$I192,$I192))</f>
        <v/>
      </c>
      <c r="M192" s="22">
        <f>IF($I192="","",IF(COUNTIF($I$5:$I192,$I192)=1,MAX($M$4:$M191)+1,""))</f>
        <v/>
      </c>
      <c r="N192" s="22">
        <f>IF(AND($B192="",$C192="",$G192="",$H192=""),"",IF(AND($B192="",$C192=""),"계정 정보 없음 · ","")&amp;IF(AND($B192&lt;&gt;"",$J192=""),"계정명 미확인 → 코드매핑에 계정코드 추가 · ","")&amp;IF(AND($D192&lt;&gt;"",$K192=""),"거래처명 미확인 → 코드매핑에 거래처코드 추가 · ","")&amp;IF(AND($D192="",$E192="",ISERROR(FIND("전기이월",$F192))),"거래처 정보 없음 · ",""))</f>
        <v/>
      </c>
      <c r="O192" s="22">
        <f>IF($N192="","",MAX($O$4:$O191)+1)</f>
        <v/>
      </c>
    </row>
    <row r="193">
      <c r="A193" s="23" t="n"/>
      <c r="B193" s="23" t="n"/>
      <c r="C193" s="23" t="n"/>
      <c r="D193" s="23" t="n"/>
      <c r="E193" s="23" t="n"/>
      <c r="F193" s="23" t="n"/>
      <c r="G193" s="24" t="n"/>
      <c r="H193" s="24" t="n"/>
      <c r="I193" s="22">
        <f>IF($B193&lt;&gt;"",$B193&amp;"",IF($C193&lt;&gt;"",$C193,""))</f>
        <v/>
      </c>
      <c r="J193" s="22">
        <f>IF($C193&lt;&gt;"",$C193,IF($B193="","",IFERROR(INDEX(코드매핑!$B$5:$B$104,MATCH($B193,코드매핑!$A$5:$A$104,0)),"")))</f>
        <v/>
      </c>
      <c r="K193" s="22">
        <f>IF($E193&lt;&gt;"",$E193,IF($D193="","",IFERROR(INDEX(코드매핑!$D$5:$D$104,MATCH($D193,코드매핑!$C$5:$C$104,0)),"")))</f>
        <v/>
      </c>
      <c r="L193" s="22">
        <f>IF($I193="","",$I193&amp;"#"&amp;COUNTIF($I$5:$I193,$I193))</f>
        <v/>
      </c>
      <c r="M193" s="22">
        <f>IF($I193="","",IF(COUNTIF($I$5:$I193,$I193)=1,MAX($M$4:$M192)+1,""))</f>
        <v/>
      </c>
      <c r="N193" s="22">
        <f>IF(AND($B193="",$C193="",$G193="",$H193=""),"",IF(AND($B193="",$C193=""),"계정 정보 없음 · ","")&amp;IF(AND($B193&lt;&gt;"",$J193=""),"계정명 미확인 → 코드매핑에 계정코드 추가 · ","")&amp;IF(AND($D193&lt;&gt;"",$K193=""),"거래처명 미확인 → 코드매핑에 거래처코드 추가 · ","")&amp;IF(AND($D193="",$E193="",ISERROR(FIND("전기이월",$F193))),"거래처 정보 없음 · ",""))</f>
        <v/>
      </c>
      <c r="O193" s="22">
        <f>IF($N193="","",MAX($O$4:$O192)+1)</f>
        <v/>
      </c>
    </row>
    <row r="194">
      <c r="A194" s="23" t="n"/>
      <c r="B194" s="23" t="n"/>
      <c r="C194" s="23" t="n"/>
      <c r="D194" s="23" t="n"/>
      <c r="E194" s="23" t="n"/>
      <c r="F194" s="23" t="n"/>
      <c r="G194" s="24" t="n"/>
      <c r="H194" s="24" t="n"/>
      <c r="I194" s="22">
        <f>IF($B194&lt;&gt;"",$B194&amp;"",IF($C194&lt;&gt;"",$C194,""))</f>
        <v/>
      </c>
      <c r="J194" s="22">
        <f>IF($C194&lt;&gt;"",$C194,IF($B194="","",IFERROR(INDEX(코드매핑!$B$5:$B$104,MATCH($B194,코드매핑!$A$5:$A$104,0)),"")))</f>
        <v/>
      </c>
      <c r="K194" s="22">
        <f>IF($E194&lt;&gt;"",$E194,IF($D194="","",IFERROR(INDEX(코드매핑!$D$5:$D$104,MATCH($D194,코드매핑!$C$5:$C$104,0)),"")))</f>
        <v/>
      </c>
      <c r="L194" s="22">
        <f>IF($I194="","",$I194&amp;"#"&amp;COUNTIF($I$5:$I194,$I194))</f>
        <v/>
      </c>
      <c r="M194" s="22">
        <f>IF($I194="","",IF(COUNTIF($I$5:$I194,$I194)=1,MAX($M$4:$M193)+1,""))</f>
        <v/>
      </c>
      <c r="N194" s="22">
        <f>IF(AND($B194="",$C194="",$G194="",$H194=""),"",IF(AND($B194="",$C194=""),"계정 정보 없음 · ","")&amp;IF(AND($B194&lt;&gt;"",$J194=""),"계정명 미확인 → 코드매핑에 계정코드 추가 · ","")&amp;IF(AND($D194&lt;&gt;"",$K194=""),"거래처명 미확인 → 코드매핑에 거래처코드 추가 · ","")&amp;IF(AND($D194="",$E194="",ISERROR(FIND("전기이월",$F194))),"거래처 정보 없음 · ",""))</f>
        <v/>
      </c>
      <c r="O194" s="22">
        <f>IF($N194="","",MAX($O$4:$O193)+1)</f>
        <v/>
      </c>
    </row>
    <row r="195">
      <c r="A195" s="23" t="n"/>
      <c r="B195" s="23" t="n"/>
      <c r="C195" s="23" t="n"/>
      <c r="D195" s="23" t="n"/>
      <c r="E195" s="23" t="n"/>
      <c r="F195" s="23" t="n"/>
      <c r="G195" s="24" t="n"/>
      <c r="H195" s="24" t="n"/>
      <c r="I195" s="22">
        <f>IF($B195&lt;&gt;"",$B195&amp;"",IF($C195&lt;&gt;"",$C195,""))</f>
        <v/>
      </c>
      <c r="J195" s="22">
        <f>IF($C195&lt;&gt;"",$C195,IF($B195="","",IFERROR(INDEX(코드매핑!$B$5:$B$104,MATCH($B195,코드매핑!$A$5:$A$104,0)),"")))</f>
        <v/>
      </c>
      <c r="K195" s="22">
        <f>IF($E195&lt;&gt;"",$E195,IF($D195="","",IFERROR(INDEX(코드매핑!$D$5:$D$104,MATCH($D195,코드매핑!$C$5:$C$104,0)),"")))</f>
        <v/>
      </c>
      <c r="L195" s="22">
        <f>IF($I195="","",$I195&amp;"#"&amp;COUNTIF($I$5:$I195,$I195))</f>
        <v/>
      </c>
      <c r="M195" s="22">
        <f>IF($I195="","",IF(COUNTIF($I$5:$I195,$I195)=1,MAX($M$4:$M194)+1,""))</f>
        <v/>
      </c>
      <c r="N195" s="22">
        <f>IF(AND($B195="",$C195="",$G195="",$H195=""),"",IF(AND($B195="",$C195=""),"계정 정보 없음 · ","")&amp;IF(AND($B195&lt;&gt;"",$J195=""),"계정명 미확인 → 코드매핑에 계정코드 추가 · ","")&amp;IF(AND($D195&lt;&gt;"",$K195=""),"거래처명 미확인 → 코드매핑에 거래처코드 추가 · ","")&amp;IF(AND($D195="",$E195="",ISERROR(FIND("전기이월",$F195))),"거래처 정보 없음 · ",""))</f>
        <v/>
      </c>
      <c r="O195" s="22">
        <f>IF($N195="","",MAX($O$4:$O194)+1)</f>
        <v/>
      </c>
    </row>
    <row r="196">
      <c r="A196" s="23" t="n"/>
      <c r="B196" s="23" t="n"/>
      <c r="C196" s="23" t="n"/>
      <c r="D196" s="23" t="n"/>
      <c r="E196" s="23" t="n"/>
      <c r="F196" s="23" t="n"/>
      <c r="G196" s="24" t="n"/>
      <c r="H196" s="24" t="n"/>
      <c r="I196" s="22">
        <f>IF($B196&lt;&gt;"",$B196&amp;"",IF($C196&lt;&gt;"",$C196,""))</f>
        <v/>
      </c>
      <c r="J196" s="22">
        <f>IF($C196&lt;&gt;"",$C196,IF($B196="","",IFERROR(INDEX(코드매핑!$B$5:$B$104,MATCH($B196,코드매핑!$A$5:$A$104,0)),"")))</f>
        <v/>
      </c>
      <c r="K196" s="22">
        <f>IF($E196&lt;&gt;"",$E196,IF($D196="","",IFERROR(INDEX(코드매핑!$D$5:$D$104,MATCH($D196,코드매핑!$C$5:$C$104,0)),"")))</f>
        <v/>
      </c>
      <c r="L196" s="22">
        <f>IF($I196="","",$I196&amp;"#"&amp;COUNTIF($I$5:$I196,$I196))</f>
        <v/>
      </c>
      <c r="M196" s="22">
        <f>IF($I196="","",IF(COUNTIF($I$5:$I196,$I196)=1,MAX($M$4:$M195)+1,""))</f>
        <v/>
      </c>
      <c r="N196" s="22">
        <f>IF(AND($B196="",$C196="",$G196="",$H196=""),"",IF(AND($B196="",$C196=""),"계정 정보 없음 · ","")&amp;IF(AND($B196&lt;&gt;"",$J196=""),"계정명 미확인 → 코드매핑에 계정코드 추가 · ","")&amp;IF(AND($D196&lt;&gt;"",$K196=""),"거래처명 미확인 → 코드매핑에 거래처코드 추가 · ","")&amp;IF(AND($D196="",$E196="",ISERROR(FIND("전기이월",$F196))),"거래처 정보 없음 · ",""))</f>
        <v/>
      </c>
      <c r="O196" s="22">
        <f>IF($N196="","",MAX($O$4:$O195)+1)</f>
        <v/>
      </c>
    </row>
    <row r="197">
      <c r="A197" s="23" t="n"/>
      <c r="B197" s="23" t="n"/>
      <c r="C197" s="23" t="n"/>
      <c r="D197" s="23" t="n"/>
      <c r="E197" s="23" t="n"/>
      <c r="F197" s="23" t="n"/>
      <c r="G197" s="24" t="n"/>
      <c r="H197" s="24" t="n"/>
      <c r="I197" s="22">
        <f>IF($B197&lt;&gt;"",$B197&amp;"",IF($C197&lt;&gt;"",$C197,""))</f>
        <v/>
      </c>
      <c r="J197" s="22">
        <f>IF($C197&lt;&gt;"",$C197,IF($B197="","",IFERROR(INDEX(코드매핑!$B$5:$B$104,MATCH($B197,코드매핑!$A$5:$A$104,0)),"")))</f>
        <v/>
      </c>
      <c r="K197" s="22">
        <f>IF($E197&lt;&gt;"",$E197,IF($D197="","",IFERROR(INDEX(코드매핑!$D$5:$D$104,MATCH($D197,코드매핑!$C$5:$C$104,0)),"")))</f>
        <v/>
      </c>
      <c r="L197" s="22">
        <f>IF($I197="","",$I197&amp;"#"&amp;COUNTIF($I$5:$I197,$I197))</f>
        <v/>
      </c>
      <c r="M197" s="22">
        <f>IF($I197="","",IF(COUNTIF($I$5:$I197,$I197)=1,MAX($M$4:$M196)+1,""))</f>
        <v/>
      </c>
      <c r="N197" s="22">
        <f>IF(AND($B197="",$C197="",$G197="",$H197=""),"",IF(AND($B197="",$C197=""),"계정 정보 없음 · ","")&amp;IF(AND($B197&lt;&gt;"",$J197=""),"계정명 미확인 → 코드매핑에 계정코드 추가 · ","")&amp;IF(AND($D197&lt;&gt;"",$K197=""),"거래처명 미확인 → 코드매핑에 거래처코드 추가 · ","")&amp;IF(AND($D197="",$E197="",ISERROR(FIND("전기이월",$F197))),"거래처 정보 없음 · ",""))</f>
        <v/>
      </c>
      <c r="O197" s="22">
        <f>IF($N197="","",MAX($O$4:$O196)+1)</f>
        <v/>
      </c>
    </row>
    <row r="198">
      <c r="A198" s="23" t="n"/>
      <c r="B198" s="23" t="n"/>
      <c r="C198" s="23" t="n"/>
      <c r="D198" s="23" t="n"/>
      <c r="E198" s="23" t="n"/>
      <c r="F198" s="23" t="n"/>
      <c r="G198" s="24" t="n"/>
      <c r="H198" s="24" t="n"/>
      <c r="I198" s="22">
        <f>IF($B198&lt;&gt;"",$B198&amp;"",IF($C198&lt;&gt;"",$C198,""))</f>
        <v/>
      </c>
      <c r="J198" s="22">
        <f>IF($C198&lt;&gt;"",$C198,IF($B198="","",IFERROR(INDEX(코드매핑!$B$5:$B$104,MATCH($B198,코드매핑!$A$5:$A$104,0)),"")))</f>
        <v/>
      </c>
      <c r="K198" s="22">
        <f>IF($E198&lt;&gt;"",$E198,IF($D198="","",IFERROR(INDEX(코드매핑!$D$5:$D$104,MATCH($D198,코드매핑!$C$5:$C$104,0)),"")))</f>
        <v/>
      </c>
      <c r="L198" s="22">
        <f>IF($I198="","",$I198&amp;"#"&amp;COUNTIF($I$5:$I198,$I198))</f>
        <v/>
      </c>
      <c r="M198" s="22">
        <f>IF($I198="","",IF(COUNTIF($I$5:$I198,$I198)=1,MAX($M$4:$M197)+1,""))</f>
        <v/>
      </c>
      <c r="N198" s="22">
        <f>IF(AND($B198="",$C198="",$G198="",$H198=""),"",IF(AND($B198="",$C198=""),"계정 정보 없음 · ","")&amp;IF(AND($B198&lt;&gt;"",$J198=""),"계정명 미확인 → 코드매핑에 계정코드 추가 · ","")&amp;IF(AND($D198&lt;&gt;"",$K198=""),"거래처명 미확인 → 코드매핑에 거래처코드 추가 · ","")&amp;IF(AND($D198="",$E198="",ISERROR(FIND("전기이월",$F198))),"거래처 정보 없음 · ",""))</f>
        <v/>
      </c>
      <c r="O198" s="22">
        <f>IF($N198="","",MAX($O$4:$O197)+1)</f>
        <v/>
      </c>
    </row>
    <row r="199">
      <c r="A199" s="23" t="n"/>
      <c r="B199" s="23" t="n"/>
      <c r="C199" s="23" t="n"/>
      <c r="D199" s="23" t="n"/>
      <c r="E199" s="23" t="n"/>
      <c r="F199" s="23" t="n"/>
      <c r="G199" s="24" t="n"/>
      <c r="H199" s="24" t="n"/>
      <c r="I199" s="22">
        <f>IF($B199&lt;&gt;"",$B199&amp;"",IF($C199&lt;&gt;"",$C199,""))</f>
        <v/>
      </c>
      <c r="J199" s="22">
        <f>IF($C199&lt;&gt;"",$C199,IF($B199="","",IFERROR(INDEX(코드매핑!$B$5:$B$104,MATCH($B199,코드매핑!$A$5:$A$104,0)),"")))</f>
        <v/>
      </c>
      <c r="K199" s="22">
        <f>IF($E199&lt;&gt;"",$E199,IF($D199="","",IFERROR(INDEX(코드매핑!$D$5:$D$104,MATCH($D199,코드매핑!$C$5:$C$104,0)),"")))</f>
        <v/>
      </c>
      <c r="L199" s="22">
        <f>IF($I199="","",$I199&amp;"#"&amp;COUNTIF($I$5:$I199,$I199))</f>
        <v/>
      </c>
      <c r="M199" s="22">
        <f>IF($I199="","",IF(COUNTIF($I$5:$I199,$I199)=1,MAX($M$4:$M198)+1,""))</f>
        <v/>
      </c>
      <c r="N199" s="22">
        <f>IF(AND($B199="",$C199="",$G199="",$H199=""),"",IF(AND($B199="",$C199=""),"계정 정보 없음 · ","")&amp;IF(AND($B199&lt;&gt;"",$J199=""),"계정명 미확인 → 코드매핑에 계정코드 추가 · ","")&amp;IF(AND($D199&lt;&gt;"",$K199=""),"거래처명 미확인 → 코드매핑에 거래처코드 추가 · ","")&amp;IF(AND($D199="",$E199="",ISERROR(FIND("전기이월",$F199))),"거래처 정보 없음 · ",""))</f>
        <v/>
      </c>
      <c r="O199" s="22">
        <f>IF($N199="","",MAX($O$4:$O198)+1)</f>
        <v/>
      </c>
    </row>
    <row r="200">
      <c r="A200" s="23" t="n"/>
      <c r="B200" s="23" t="n"/>
      <c r="C200" s="23" t="n"/>
      <c r="D200" s="23" t="n"/>
      <c r="E200" s="23" t="n"/>
      <c r="F200" s="23" t="n"/>
      <c r="G200" s="24" t="n"/>
      <c r="H200" s="24" t="n"/>
      <c r="I200" s="22">
        <f>IF($B200&lt;&gt;"",$B200&amp;"",IF($C200&lt;&gt;"",$C200,""))</f>
        <v/>
      </c>
      <c r="J200" s="22">
        <f>IF($C200&lt;&gt;"",$C200,IF($B200="","",IFERROR(INDEX(코드매핑!$B$5:$B$104,MATCH($B200,코드매핑!$A$5:$A$104,0)),"")))</f>
        <v/>
      </c>
      <c r="K200" s="22">
        <f>IF($E200&lt;&gt;"",$E200,IF($D200="","",IFERROR(INDEX(코드매핑!$D$5:$D$104,MATCH($D200,코드매핑!$C$5:$C$104,0)),"")))</f>
        <v/>
      </c>
      <c r="L200" s="22">
        <f>IF($I200="","",$I200&amp;"#"&amp;COUNTIF($I$5:$I200,$I200))</f>
        <v/>
      </c>
      <c r="M200" s="22">
        <f>IF($I200="","",IF(COUNTIF($I$5:$I200,$I200)=1,MAX($M$4:$M199)+1,""))</f>
        <v/>
      </c>
      <c r="N200" s="22">
        <f>IF(AND($B200="",$C200="",$G200="",$H200=""),"",IF(AND($B200="",$C200=""),"계정 정보 없음 · ","")&amp;IF(AND($B200&lt;&gt;"",$J200=""),"계정명 미확인 → 코드매핑에 계정코드 추가 · ","")&amp;IF(AND($D200&lt;&gt;"",$K200=""),"거래처명 미확인 → 코드매핑에 거래처코드 추가 · ","")&amp;IF(AND($D200="",$E200="",ISERROR(FIND("전기이월",$F200))),"거래처 정보 없음 · ",""))</f>
        <v/>
      </c>
      <c r="O200" s="22">
        <f>IF($N200="","",MAX($O$4:$O199)+1)</f>
        <v/>
      </c>
    </row>
    <row r="201">
      <c r="A201" s="23" t="n"/>
      <c r="B201" s="23" t="n"/>
      <c r="C201" s="23" t="n"/>
      <c r="D201" s="23" t="n"/>
      <c r="E201" s="23" t="n"/>
      <c r="F201" s="23" t="n"/>
      <c r="G201" s="24" t="n"/>
      <c r="H201" s="24" t="n"/>
      <c r="I201" s="22">
        <f>IF($B201&lt;&gt;"",$B201&amp;"",IF($C201&lt;&gt;"",$C201,""))</f>
        <v/>
      </c>
      <c r="J201" s="22">
        <f>IF($C201&lt;&gt;"",$C201,IF($B201="","",IFERROR(INDEX(코드매핑!$B$5:$B$104,MATCH($B201,코드매핑!$A$5:$A$104,0)),"")))</f>
        <v/>
      </c>
      <c r="K201" s="22">
        <f>IF($E201&lt;&gt;"",$E201,IF($D201="","",IFERROR(INDEX(코드매핑!$D$5:$D$104,MATCH($D201,코드매핑!$C$5:$C$104,0)),"")))</f>
        <v/>
      </c>
      <c r="L201" s="22">
        <f>IF($I201="","",$I201&amp;"#"&amp;COUNTIF($I$5:$I201,$I201))</f>
        <v/>
      </c>
      <c r="M201" s="22">
        <f>IF($I201="","",IF(COUNTIF($I$5:$I201,$I201)=1,MAX($M$4:$M200)+1,""))</f>
        <v/>
      </c>
      <c r="N201" s="22">
        <f>IF(AND($B201="",$C201="",$G201="",$H201=""),"",IF(AND($B201="",$C201=""),"계정 정보 없음 · ","")&amp;IF(AND($B201&lt;&gt;"",$J201=""),"계정명 미확인 → 코드매핑에 계정코드 추가 · ","")&amp;IF(AND($D201&lt;&gt;"",$K201=""),"거래처명 미확인 → 코드매핑에 거래처코드 추가 · ","")&amp;IF(AND($D201="",$E201="",ISERROR(FIND("전기이월",$F201))),"거래처 정보 없음 · ",""))</f>
        <v/>
      </c>
      <c r="O201" s="22">
        <f>IF($N201="","",MAX($O$4:$O200)+1)</f>
        <v/>
      </c>
    </row>
    <row r="202">
      <c r="A202" s="23" t="n"/>
      <c r="B202" s="23" t="n"/>
      <c r="C202" s="23" t="n"/>
      <c r="D202" s="23" t="n"/>
      <c r="E202" s="23" t="n"/>
      <c r="F202" s="23" t="n"/>
      <c r="G202" s="24" t="n"/>
      <c r="H202" s="24" t="n"/>
      <c r="I202" s="22">
        <f>IF($B202&lt;&gt;"",$B202&amp;"",IF($C202&lt;&gt;"",$C202,""))</f>
        <v/>
      </c>
      <c r="J202" s="22">
        <f>IF($C202&lt;&gt;"",$C202,IF($B202="","",IFERROR(INDEX(코드매핑!$B$5:$B$104,MATCH($B202,코드매핑!$A$5:$A$104,0)),"")))</f>
        <v/>
      </c>
      <c r="K202" s="22">
        <f>IF($E202&lt;&gt;"",$E202,IF($D202="","",IFERROR(INDEX(코드매핑!$D$5:$D$104,MATCH($D202,코드매핑!$C$5:$C$104,0)),"")))</f>
        <v/>
      </c>
      <c r="L202" s="22">
        <f>IF($I202="","",$I202&amp;"#"&amp;COUNTIF($I$5:$I202,$I202))</f>
        <v/>
      </c>
      <c r="M202" s="22">
        <f>IF($I202="","",IF(COUNTIF($I$5:$I202,$I202)=1,MAX($M$4:$M201)+1,""))</f>
        <v/>
      </c>
      <c r="N202" s="22">
        <f>IF(AND($B202="",$C202="",$G202="",$H202=""),"",IF(AND($B202="",$C202=""),"계정 정보 없음 · ","")&amp;IF(AND($B202&lt;&gt;"",$J202=""),"계정명 미확인 → 코드매핑에 계정코드 추가 · ","")&amp;IF(AND($D202&lt;&gt;"",$K202=""),"거래처명 미확인 → 코드매핑에 거래처코드 추가 · ","")&amp;IF(AND($D202="",$E202="",ISERROR(FIND("전기이월",$F202))),"거래처 정보 없음 · ",""))</f>
        <v/>
      </c>
      <c r="O202" s="22">
        <f>IF($N202="","",MAX($O$4:$O201)+1)</f>
        <v/>
      </c>
    </row>
    <row r="203">
      <c r="A203" s="23" t="n"/>
      <c r="B203" s="23" t="n"/>
      <c r="C203" s="23" t="n"/>
      <c r="D203" s="23" t="n"/>
      <c r="E203" s="23" t="n"/>
      <c r="F203" s="23" t="n"/>
      <c r="G203" s="24" t="n"/>
      <c r="H203" s="24" t="n"/>
      <c r="I203" s="22">
        <f>IF($B203&lt;&gt;"",$B203&amp;"",IF($C203&lt;&gt;"",$C203,""))</f>
        <v/>
      </c>
      <c r="J203" s="22">
        <f>IF($C203&lt;&gt;"",$C203,IF($B203="","",IFERROR(INDEX(코드매핑!$B$5:$B$104,MATCH($B203,코드매핑!$A$5:$A$104,0)),"")))</f>
        <v/>
      </c>
      <c r="K203" s="22">
        <f>IF($E203&lt;&gt;"",$E203,IF($D203="","",IFERROR(INDEX(코드매핑!$D$5:$D$104,MATCH($D203,코드매핑!$C$5:$C$104,0)),"")))</f>
        <v/>
      </c>
      <c r="L203" s="22">
        <f>IF($I203="","",$I203&amp;"#"&amp;COUNTIF($I$5:$I203,$I203))</f>
        <v/>
      </c>
      <c r="M203" s="22">
        <f>IF($I203="","",IF(COUNTIF($I$5:$I203,$I203)=1,MAX($M$4:$M202)+1,""))</f>
        <v/>
      </c>
      <c r="N203" s="22">
        <f>IF(AND($B203="",$C203="",$G203="",$H203=""),"",IF(AND($B203="",$C203=""),"계정 정보 없음 · ","")&amp;IF(AND($B203&lt;&gt;"",$J203=""),"계정명 미확인 → 코드매핑에 계정코드 추가 · ","")&amp;IF(AND($D203&lt;&gt;"",$K203=""),"거래처명 미확인 → 코드매핑에 거래처코드 추가 · ","")&amp;IF(AND($D203="",$E203="",ISERROR(FIND("전기이월",$F203))),"거래처 정보 없음 · ",""))</f>
        <v/>
      </c>
      <c r="O203" s="22">
        <f>IF($N203="","",MAX($O$4:$O202)+1)</f>
        <v/>
      </c>
    </row>
    <row r="204">
      <c r="A204" s="23" t="n"/>
      <c r="B204" s="23" t="n"/>
      <c r="C204" s="23" t="n"/>
      <c r="D204" s="23" t="n"/>
      <c r="E204" s="23" t="n"/>
      <c r="F204" s="23" t="n"/>
      <c r="G204" s="24" t="n"/>
      <c r="H204" s="24" t="n"/>
      <c r="I204" s="22">
        <f>IF($B204&lt;&gt;"",$B204&amp;"",IF($C204&lt;&gt;"",$C204,""))</f>
        <v/>
      </c>
      <c r="J204" s="22">
        <f>IF($C204&lt;&gt;"",$C204,IF($B204="","",IFERROR(INDEX(코드매핑!$B$5:$B$104,MATCH($B204,코드매핑!$A$5:$A$104,0)),"")))</f>
        <v/>
      </c>
      <c r="K204" s="22">
        <f>IF($E204&lt;&gt;"",$E204,IF($D204="","",IFERROR(INDEX(코드매핑!$D$5:$D$104,MATCH($D204,코드매핑!$C$5:$C$104,0)),"")))</f>
        <v/>
      </c>
      <c r="L204" s="22">
        <f>IF($I204="","",$I204&amp;"#"&amp;COUNTIF($I$5:$I204,$I204))</f>
        <v/>
      </c>
      <c r="M204" s="22">
        <f>IF($I204="","",IF(COUNTIF($I$5:$I204,$I204)=1,MAX($M$4:$M203)+1,""))</f>
        <v/>
      </c>
      <c r="N204" s="22">
        <f>IF(AND($B204="",$C204="",$G204="",$H204=""),"",IF(AND($B204="",$C204=""),"계정 정보 없음 · ","")&amp;IF(AND($B204&lt;&gt;"",$J204=""),"계정명 미확인 → 코드매핑에 계정코드 추가 · ","")&amp;IF(AND($D204&lt;&gt;"",$K204=""),"거래처명 미확인 → 코드매핑에 거래처코드 추가 · ","")&amp;IF(AND($D204="",$E204="",ISERROR(FIND("전기이월",$F204))),"거래처 정보 없음 · ",""))</f>
        <v/>
      </c>
      <c r="O204" s="22">
        <f>IF($N204="","",MAX($O$4:$O203)+1)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BFBFBF"/>
    <outlinePr summaryBelow="1" summaryRight="1"/>
    <pageSetUpPr/>
  </sheetPr>
  <dimension ref="A1:H3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0" customWidth="1" min="3" max="3"/>
    <col width="14" customWidth="1" min="4" max="4"/>
    <col width="10" customWidth="1" min="5" max="5"/>
    <col width="14" customWidth="1" min="6" max="6"/>
    <col width="32" customWidth="1" min="7" max="7"/>
    <col width="40" customWidth="1" min="8" max="8"/>
  </cols>
  <sheetData>
    <row r="1">
      <c r="A1" s="18" t="inlineStr">
        <is>
          <t>② 수정사항 — 확인이 필요한 원장 행 (자동)</t>
        </is>
      </c>
    </row>
    <row r="2">
      <c r="A2" s="19" t="inlineStr">
        <is>
          <t>✍ 직접 입력: 이 시트에는 없음 — 아래에 뜬 행을 [원장입력]에서 직접 고치거나, 코드 '미확인' 건은 [코드매핑]에 추가하세요 (고치면 즉시 여기서 사라집니다).</t>
        </is>
      </c>
    </row>
    <row r="3">
      <c r="A3" s="2" t="inlineStr">
        <is>
          <t>⚙ 자동 계산: 전체 자동 — 계정 정보 없음 / 코드 미확인 / 거래처 정보 없음 행을 원장에서 찾아 보여줍니다.</t>
        </is>
      </c>
    </row>
    <row r="4">
      <c r="A4" s="9" t="inlineStr">
        <is>
          <t>원장 행</t>
        </is>
      </c>
      <c r="B4" s="9" t="inlineStr">
        <is>
          <t>날짜</t>
        </is>
      </c>
      <c r="C4" s="9" t="inlineStr">
        <is>
          <t>계정코드</t>
        </is>
      </c>
      <c r="D4" s="9" t="inlineStr">
        <is>
          <t>계정과목</t>
        </is>
      </c>
      <c r="E4" s="9" t="inlineStr">
        <is>
          <t>거래처코드</t>
        </is>
      </c>
      <c r="F4" s="9" t="inlineStr">
        <is>
          <t>거래처명</t>
        </is>
      </c>
      <c r="G4" s="9" t="inlineStr">
        <is>
          <t>적요</t>
        </is>
      </c>
      <c r="H4" s="9" t="inlineStr">
        <is>
          <t>확인 내용</t>
        </is>
      </c>
    </row>
    <row r="5">
      <c r="A5" s="17">
        <f>IFERROR(MATCH(1,원장입력!$O$5:$O$204,0)+4,"")</f>
        <v/>
      </c>
      <c r="B5" s="25">
        <f>IF($A5="","",INDEX(원장입력!$A$5:$A$204,$A5-4))</f>
        <v/>
      </c>
      <c r="C5" s="25">
        <f>IF($A5="","",INDEX(원장입력!$B$5:$B$204,$A5-4))</f>
        <v/>
      </c>
      <c r="D5" s="25">
        <f>IF($A5="","",INDEX(원장입력!$C$5:$C$204,$A5-4))</f>
        <v/>
      </c>
      <c r="E5" s="25">
        <f>IF($A5="","",INDEX(원장입력!$D$5:$D$204,$A5-4))</f>
        <v/>
      </c>
      <c r="F5" s="25">
        <f>IF($A5="","",INDEX(원장입력!$E$5:$E$204,$A5-4))</f>
        <v/>
      </c>
      <c r="G5" s="25">
        <f>IF($A5="","",INDEX(원장입력!$F$5:$F$204,$A5-4))</f>
        <v/>
      </c>
      <c r="H5" s="26">
        <f>IF($A5="","",INDEX(원장입력!$N$5:$N$204,$A5-4))</f>
        <v/>
      </c>
    </row>
    <row r="6">
      <c r="A6" s="17">
        <f>IFERROR(MATCH(2,원장입력!$O$5:$O$204,0)+4,"")</f>
        <v/>
      </c>
      <c r="B6" s="25">
        <f>IF($A6="","",INDEX(원장입력!$A$5:$A$204,$A6-4))</f>
        <v/>
      </c>
      <c r="C6" s="25">
        <f>IF($A6="","",INDEX(원장입력!$B$5:$B$204,$A6-4))</f>
        <v/>
      </c>
      <c r="D6" s="25">
        <f>IF($A6="","",INDEX(원장입력!$C$5:$C$204,$A6-4))</f>
        <v/>
      </c>
      <c r="E6" s="25">
        <f>IF($A6="","",INDEX(원장입력!$D$5:$D$204,$A6-4))</f>
        <v/>
      </c>
      <c r="F6" s="25">
        <f>IF($A6="","",INDEX(원장입력!$E$5:$E$204,$A6-4))</f>
        <v/>
      </c>
      <c r="G6" s="25">
        <f>IF($A6="","",INDEX(원장입력!$F$5:$F$204,$A6-4))</f>
        <v/>
      </c>
      <c r="H6" s="26">
        <f>IF($A6="","",INDEX(원장입력!$N$5:$N$204,$A6-4))</f>
        <v/>
      </c>
    </row>
    <row r="7">
      <c r="A7" s="17">
        <f>IFERROR(MATCH(3,원장입력!$O$5:$O$204,0)+4,"")</f>
        <v/>
      </c>
      <c r="B7" s="25">
        <f>IF($A7="","",INDEX(원장입력!$A$5:$A$204,$A7-4))</f>
        <v/>
      </c>
      <c r="C7" s="25">
        <f>IF($A7="","",INDEX(원장입력!$B$5:$B$204,$A7-4))</f>
        <v/>
      </c>
      <c r="D7" s="25">
        <f>IF($A7="","",INDEX(원장입력!$C$5:$C$204,$A7-4))</f>
        <v/>
      </c>
      <c r="E7" s="25">
        <f>IF($A7="","",INDEX(원장입력!$D$5:$D$204,$A7-4))</f>
        <v/>
      </c>
      <c r="F7" s="25">
        <f>IF($A7="","",INDEX(원장입력!$E$5:$E$204,$A7-4))</f>
        <v/>
      </c>
      <c r="G7" s="25">
        <f>IF($A7="","",INDEX(원장입력!$F$5:$F$204,$A7-4))</f>
        <v/>
      </c>
      <c r="H7" s="26">
        <f>IF($A7="","",INDEX(원장입력!$N$5:$N$204,$A7-4))</f>
        <v/>
      </c>
    </row>
    <row r="8">
      <c r="A8" s="17">
        <f>IFERROR(MATCH(4,원장입력!$O$5:$O$204,0)+4,"")</f>
        <v/>
      </c>
      <c r="B8" s="25">
        <f>IF($A8="","",INDEX(원장입력!$A$5:$A$204,$A8-4))</f>
        <v/>
      </c>
      <c r="C8" s="25">
        <f>IF($A8="","",INDEX(원장입력!$B$5:$B$204,$A8-4))</f>
        <v/>
      </c>
      <c r="D8" s="25">
        <f>IF($A8="","",INDEX(원장입력!$C$5:$C$204,$A8-4))</f>
        <v/>
      </c>
      <c r="E8" s="25">
        <f>IF($A8="","",INDEX(원장입력!$D$5:$D$204,$A8-4))</f>
        <v/>
      </c>
      <c r="F8" s="25">
        <f>IF($A8="","",INDEX(원장입력!$E$5:$E$204,$A8-4))</f>
        <v/>
      </c>
      <c r="G8" s="25">
        <f>IF($A8="","",INDEX(원장입력!$F$5:$F$204,$A8-4))</f>
        <v/>
      </c>
      <c r="H8" s="26">
        <f>IF($A8="","",INDEX(원장입력!$N$5:$N$204,$A8-4))</f>
        <v/>
      </c>
    </row>
    <row r="9">
      <c r="A9" s="17">
        <f>IFERROR(MATCH(5,원장입력!$O$5:$O$204,0)+4,"")</f>
        <v/>
      </c>
      <c r="B9" s="25">
        <f>IF($A9="","",INDEX(원장입력!$A$5:$A$204,$A9-4))</f>
        <v/>
      </c>
      <c r="C9" s="25">
        <f>IF($A9="","",INDEX(원장입력!$B$5:$B$204,$A9-4))</f>
        <v/>
      </c>
      <c r="D9" s="25">
        <f>IF($A9="","",INDEX(원장입력!$C$5:$C$204,$A9-4))</f>
        <v/>
      </c>
      <c r="E9" s="25">
        <f>IF($A9="","",INDEX(원장입력!$D$5:$D$204,$A9-4))</f>
        <v/>
      </c>
      <c r="F9" s="25">
        <f>IF($A9="","",INDEX(원장입력!$E$5:$E$204,$A9-4))</f>
        <v/>
      </c>
      <c r="G9" s="25">
        <f>IF($A9="","",INDEX(원장입력!$F$5:$F$204,$A9-4))</f>
        <v/>
      </c>
      <c r="H9" s="26">
        <f>IF($A9="","",INDEX(원장입력!$N$5:$N$204,$A9-4))</f>
        <v/>
      </c>
    </row>
    <row r="10">
      <c r="A10" s="17">
        <f>IFERROR(MATCH(6,원장입력!$O$5:$O$204,0)+4,"")</f>
        <v/>
      </c>
      <c r="B10" s="25">
        <f>IF($A10="","",INDEX(원장입력!$A$5:$A$204,$A10-4))</f>
        <v/>
      </c>
      <c r="C10" s="25">
        <f>IF($A10="","",INDEX(원장입력!$B$5:$B$204,$A10-4))</f>
        <v/>
      </c>
      <c r="D10" s="25">
        <f>IF($A10="","",INDEX(원장입력!$C$5:$C$204,$A10-4))</f>
        <v/>
      </c>
      <c r="E10" s="25">
        <f>IF($A10="","",INDEX(원장입력!$D$5:$D$204,$A10-4))</f>
        <v/>
      </c>
      <c r="F10" s="25">
        <f>IF($A10="","",INDEX(원장입력!$E$5:$E$204,$A10-4))</f>
        <v/>
      </c>
      <c r="G10" s="25">
        <f>IF($A10="","",INDEX(원장입력!$F$5:$F$204,$A10-4))</f>
        <v/>
      </c>
      <c r="H10" s="26">
        <f>IF($A10="","",INDEX(원장입력!$N$5:$N$204,$A10-4))</f>
        <v/>
      </c>
    </row>
    <row r="11">
      <c r="A11" s="17">
        <f>IFERROR(MATCH(7,원장입력!$O$5:$O$204,0)+4,"")</f>
        <v/>
      </c>
      <c r="B11" s="25">
        <f>IF($A11="","",INDEX(원장입력!$A$5:$A$204,$A11-4))</f>
        <v/>
      </c>
      <c r="C11" s="25">
        <f>IF($A11="","",INDEX(원장입력!$B$5:$B$204,$A11-4))</f>
        <v/>
      </c>
      <c r="D11" s="25">
        <f>IF($A11="","",INDEX(원장입력!$C$5:$C$204,$A11-4))</f>
        <v/>
      </c>
      <c r="E11" s="25">
        <f>IF($A11="","",INDEX(원장입력!$D$5:$D$204,$A11-4))</f>
        <v/>
      </c>
      <c r="F11" s="25">
        <f>IF($A11="","",INDEX(원장입력!$E$5:$E$204,$A11-4))</f>
        <v/>
      </c>
      <c r="G11" s="25">
        <f>IF($A11="","",INDEX(원장입력!$F$5:$F$204,$A11-4))</f>
        <v/>
      </c>
      <c r="H11" s="26">
        <f>IF($A11="","",INDEX(원장입력!$N$5:$N$204,$A11-4))</f>
        <v/>
      </c>
    </row>
    <row r="12">
      <c r="A12" s="17">
        <f>IFERROR(MATCH(8,원장입력!$O$5:$O$204,0)+4,"")</f>
        <v/>
      </c>
      <c r="B12" s="25">
        <f>IF($A12="","",INDEX(원장입력!$A$5:$A$204,$A12-4))</f>
        <v/>
      </c>
      <c r="C12" s="25">
        <f>IF($A12="","",INDEX(원장입력!$B$5:$B$204,$A12-4))</f>
        <v/>
      </c>
      <c r="D12" s="25">
        <f>IF($A12="","",INDEX(원장입력!$C$5:$C$204,$A12-4))</f>
        <v/>
      </c>
      <c r="E12" s="25">
        <f>IF($A12="","",INDEX(원장입력!$D$5:$D$204,$A12-4))</f>
        <v/>
      </c>
      <c r="F12" s="25">
        <f>IF($A12="","",INDEX(원장입력!$E$5:$E$204,$A12-4))</f>
        <v/>
      </c>
      <c r="G12" s="25">
        <f>IF($A12="","",INDEX(원장입력!$F$5:$F$204,$A12-4))</f>
        <v/>
      </c>
      <c r="H12" s="26">
        <f>IF($A12="","",INDEX(원장입력!$N$5:$N$204,$A12-4))</f>
        <v/>
      </c>
    </row>
    <row r="13">
      <c r="A13" s="17">
        <f>IFERROR(MATCH(9,원장입력!$O$5:$O$204,0)+4,"")</f>
        <v/>
      </c>
      <c r="B13" s="25">
        <f>IF($A13="","",INDEX(원장입력!$A$5:$A$204,$A13-4))</f>
        <v/>
      </c>
      <c r="C13" s="25">
        <f>IF($A13="","",INDEX(원장입력!$B$5:$B$204,$A13-4))</f>
        <v/>
      </c>
      <c r="D13" s="25">
        <f>IF($A13="","",INDEX(원장입력!$C$5:$C$204,$A13-4))</f>
        <v/>
      </c>
      <c r="E13" s="25">
        <f>IF($A13="","",INDEX(원장입력!$D$5:$D$204,$A13-4))</f>
        <v/>
      </c>
      <c r="F13" s="25">
        <f>IF($A13="","",INDEX(원장입력!$E$5:$E$204,$A13-4))</f>
        <v/>
      </c>
      <c r="G13" s="25">
        <f>IF($A13="","",INDEX(원장입력!$F$5:$F$204,$A13-4))</f>
        <v/>
      </c>
      <c r="H13" s="26">
        <f>IF($A13="","",INDEX(원장입력!$N$5:$N$204,$A13-4))</f>
        <v/>
      </c>
    </row>
    <row r="14">
      <c r="A14" s="17">
        <f>IFERROR(MATCH(10,원장입력!$O$5:$O$204,0)+4,"")</f>
        <v/>
      </c>
      <c r="B14" s="25">
        <f>IF($A14="","",INDEX(원장입력!$A$5:$A$204,$A14-4))</f>
        <v/>
      </c>
      <c r="C14" s="25">
        <f>IF($A14="","",INDEX(원장입력!$B$5:$B$204,$A14-4))</f>
        <v/>
      </c>
      <c r="D14" s="25">
        <f>IF($A14="","",INDEX(원장입력!$C$5:$C$204,$A14-4))</f>
        <v/>
      </c>
      <c r="E14" s="25">
        <f>IF($A14="","",INDEX(원장입력!$D$5:$D$204,$A14-4))</f>
        <v/>
      </c>
      <c r="F14" s="25">
        <f>IF($A14="","",INDEX(원장입력!$E$5:$E$204,$A14-4))</f>
        <v/>
      </c>
      <c r="G14" s="25">
        <f>IF($A14="","",INDEX(원장입력!$F$5:$F$204,$A14-4))</f>
        <v/>
      </c>
      <c r="H14" s="26">
        <f>IF($A14="","",INDEX(원장입력!$N$5:$N$204,$A14-4))</f>
        <v/>
      </c>
    </row>
    <row r="15">
      <c r="A15" s="17">
        <f>IFERROR(MATCH(11,원장입력!$O$5:$O$204,0)+4,"")</f>
        <v/>
      </c>
      <c r="B15" s="25">
        <f>IF($A15="","",INDEX(원장입력!$A$5:$A$204,$A15-4))</f>
        <v/>
      </c>
      <c r="C15" s="25">
        <f>IF($A15="","",INDEX(원장입력!$B$5:$B$204,$A15-4))</f>
        <v/>
      </c>
      <c r="D15" s="25">
        <f>IF($A15="","",INDEX(원장입력!$C$5:$C$204,$A15-4))</f>
        <v/>
      </c>
      <c r="E15" s="25">
        <f>IF($A15="","",INDEX(원장입력!$D$5:$D$204,$A15-4))</f>
        <v/>
      </c>
      <c r="F15" s="25">
        <f>IF($A15="","",INDEX(원장입력!$E$5:$E$204,$A15-4))</f>
        <v/>
      </c>
      <c r="G15" s="25">
        <f>IF($A15="","",INDEX(원장입력!$F$5:$F$204,$A15-4))</f>
        <v/>
      </c>
      <c r="H15" s="26">
        <f>IF($A15="","",INDEX(원장입력!$N$5:$N$204,$A15-4))</f>
        <v/>
      </c>
    </row>
    <row r="16">
      <c r="A16" s="17">
        <f>IFERROR(MATCH(12,원장입력!$O$5:$O$204,0)+4,"")</f>
        <v/>
      </c>
      <c r="B16" s="25">
        <f>IF($A16="","",INDEX(원장입력!$A$5:$A$204,$A16-4))</f>
        <v/>
      </c>
      <c r="C16" s="25">
        <f>IF($A16="","",INDEX(원장입력!$B$5:$B$204,$A16-4))</f>
        <v/>
      </c>
      <c r="D16" s="25">
        <f>IF($A16="","",INDEX(원장입력!$C$5:$C$204,$A16-4))</f>
        <v/>
      </c>
      <c r="E16" s="25">
        <f>IF($A16="","",INDEX(원장입력!$D$5:$D$204,$A16-4))</f>
        <v/>
      </c>
      <c r="F16" s="25">
        <f>IF($A16="","",INDEX(원장입력!$E$5:$E$204,$A16-4))</f>
        <v/>
      </c>
      <c r="G16" s="25">
        <f>IF($A16="","",INDEX(원장입력!$F$5:$F$204,$A16-4))</f>
        <v/>
      </c>
      <c r="H16" s="26">
        <f>IF($A16="","",INDEX(원장입력!$N$5:$N$204,$A16-4))</f>
        <v/>
      </c>
    </row>
    <row r="17">
      <c r="A17" s="17">
        <f>IFERROR(MATCH(13,원장입력!$O$5:$O$204,0)+4,"")</f>
        <v/>
      </c>
      <c r="B17" s="25">
        <f>IF($A17="","",INDEX(원장입력!$A$5:$A$204,$A17-4))</f>
        <v/>
      </c>
      <c r="C17" s="25">
        <f>IF($A17="","",INDEX(원장입력!$B$5:$B$204,$A17-4))</f>
        <v/>
      </c>
      <c r="D17" s="25">
        <f>IF($A17="","",INDEX(원장입력!$C$5:$C$204,$A17-4))</f>
        <v/>
      </c>
      <c r="E17" s="25">
        <f>IF($A17="","",INDEX(원장입력!$D$5:$D$204,$A17-4))</f>
        <v/>
      </c>
      <c r="F17" s="25">
        <f>IF($A17="","",INDEX(원장입력!$E$5:$E$204,$A17-4))</f>
        <v/>
      </c>
      <c r="G17" s="25">
        <f>IF($A17="","",INDEX(원장입력!$F$5:$F$204,$A17-4))</f>
        <v/>
      </c>
      <c r="H17" s="26">
        <f>IF($A17="","",INDEX(원장입력!$N$5:$N$204,$A17-4))</f>
        <v/>
      </c>
    </row>
    <row r="18">
      <c r="A18" s="17">
        <f>IFERROR(MATCH(14,원장입력!$O$5:$O$204,0)+4,"")</f>
        <v/>
      </c>
      <c r="B18" s="25">
        <f>IF($A18="","",INDEX(원장입력!$A$5:$A$204,$A18-4))</f>
        <v/>
      </c>
      <c r="C18" s="25">
        <f>IF($A18="","",INDEX(원장입력!$B$5:$B$204,$A18-4))</f>
        <v/>
      </c>
      <c r="D18" s="25">
        <f>IF($A18="","",INDEX(원장입력!$C$5:$C$204,$A18-4))</f>
        <v/>
      </c>
      <c r="E18" s="25">
        <f>IF($A18="","",INDEX(원장입력!$D$5:$D$204,$A18-4))</f>
        <v/>
      </c>
      <c r="F18" s="25">
        <f>IF($A18="","",INDEX(원장입력!$E$5:$E$204,$A18-4))</f>
        <v/>
      </c>
      <c r="G18" s="25">
        <f>IF($A18="","",INDEX(원장입력!$F$5:$F$204,$A18-4))</f>
        <v/>
      </c>
      <c r="H18" s="26">
        <f>IF($A18="","",INDEX(원장입력!$N$5:$N$204,$A18-4))</f>
        <v/>
      </c>
    </row>
    <row r="19">
      <c r="A19" s="17">
        <f>IFERROR(MATCH(15,원장입력!$O$5:$O$204,0)+4,"")</f>
        <v/>
      </c>
      <c r="B19" s="25">
        <f>IF($A19="","",INDEX(원장입력!$A$5:$A$204,$A19-4))</f>
        <v/>
      </c>
      <c r="C19" s="25">
        <f>IF($A19="","",INDEX(원장입력!$B$5:$B$204,$A19-4))</f>
        <v/>
      </c>
      <c r="D19" s="25">
        <f>IF($A19="","",INDEX(원장입력!$C$5:$C$204,$A19-4))</f>
        <v/>
      </c>
      <c r="E19" s="25">
        <f>IF($A19="","",INDEX(원장입력!$D$5:$D$204,$A19-4))</f>
        <v/>
      </c>
      <c r="F19" s="25">
        <f>IF($A19="","",INDEX(원장입력!$E$5:$E$204,$A19-4))</f>
        <v/>
      </c>
      <c r="G19" s="25">
        <f>IF($A19="","",INDEX(원장입력!$F$5:$F$204,$A19-4))</f>
        <v/>
      </c>
      <c r="H19" s="26">
        <f>IF($A19="","",INDEX(원장입력!$N$5:$N$204,$A19-4))</f>
        <v/>
      </c>
    </row>
    <row r="20">
      <c r="A20" s="17">
        <f>IFERROR(MATCH(16,원장입력!$O$5:$O$204,0)+4,"")</f>
        <v/>
      </c>
      <c r="B20" s="25">
        <f>IF($A20="","",INDEX(원장입력!$A$5:$A$204,$A20-4))</f>
        <v/>
      </c>
      <c r="C20" s="25">
        <f>IF($A20="","",INDEX(원장입력!$B$5:$B$204,$A20-4))</f>
        <v/>
      </c>
      <c r="D20" s="25">
        <f>IF($A20="","",INDEX(원장입력!$C$5:$C$204,$A20-4))</f>
        <v/>
      </c>
      <c r="E20" s="25">
        <f>IF($A20="","",INDEX(원장입력!$D$5:$D$204,$A20-4))</f>
        <v/>
      </c>
      <c r="F20" s="25">
        <f>IF($A20="","",INDEX(원장입력!$E$5:$E$204,$A20-4))</f>
        <v/>
      </c>
      <c r="G20" s="25">
        <f>IF($A20="","",INDEX(원장입력!$F$5:$F$204,$A20-4))</f>
        <v/>
      </c>
      <c r="H20" s="26">
        <f>IF($A20="","",INDEX(원장입력!$N$5:$N$204,$A20-4))</f>
        <v/>
      </c>
    </row>
    <row r="21">
      <c r="A21" s="17">
        <f>IFERROR(MATCH(17,원장입력!$O$5:$O$204,0)+4,"")</f>
        <v/>
      </c>
      <c r="B21" s="25">
        <f>IF($A21="","",INDEX(원장입력!$A$5:$A$204,$A21-4))</f>
        <v/>
      </c>
      <c r="C21" s="25">
        <f>IF($A21="","",INDEX(원장입력!$B$5:$B$204,$A21-4))</f>
        <v/>
      </c>
      <c r="D21" s="25">
        <f>IF($A21="","",INDEX(원장입력!$C$5:$C$204,$A21-4))</f>
        <v/>
      </c>
      <c r="E21" s="25">
        <f>IF($A21="","",INDEX(원장입력!$D$5:$D$204,$A21-4))</f>
        <v/>
      </c>
      <c r="F21" s="25">
        <f>IF($A21="","",INDEX(원장입력!$E$5:$E$204,$A21-4))</f>
        <v/>
      </c>
      <c r="G21" s="25">
        <f>IF($A21="","",INDEX(원장입력!$F$5:$F$204,$A21-4))</f>
        <v/>
      </c>
      <c r="H21" s="26">
        <f>IF($A21="","",INDEX(원장입력!$N$5:$N$204,$A21-4))</f>
        <v/>
      </c>
    </row>
    <row r="22">
      <c r="A22" s="17">
        <f>IFERROR(MATCH(18,원장입력!$O$5:$O$204,0)+4,"")</f>
        <v/>
      </c>
      <c r="B22" s="25">
        <f>IF($A22="","",INDEX(원장입력!$A$5:$A$204,$A22-4))</f>
        <v/>
      </c>
      <c r="C22" s="25">
        <f>IF($A22="","",INDEX(원장입력!$B$5:$B$204,$A22-4))</f>
        <v/>
      </c>
      <c r="D22" s="25">
        <f>IF($A22="","",INDEX(원장입력!$C$5:$C$204,$A22-4))</f>
        <v/>
      </c>
      <c r="E22" s="25">
        <f>IF($A22="","",INDEX(원장입력!$D$5:$D$204,$A22-4))</f>
        <v/>
      </c>
      <c r="F22" s="25">
        <f>IF($A22="","",INDEX(원장입력!$E$5:$E$204,$A22-4))</f>
        <v/>
      </c>
      <c r="G22" s="25">
        <f>IF($A22="","",INDEX(원장입력!$F$5:$F$204,$A22-4))</f>
        <v/>
      </c>
      <c r="H22" s="26">
        <f>IF($A22="","",INDEX(원장입력!$N$5:$N$204,$A22-4))</f>
        <v/>
      </c>
    </row>
    <row r="23">
      <c r="A23" s="17">
        <f>IFERROR(MATCH(19,원장입력!$O$5:$O$204,0)+4,"")</f>
        <v/>
      </c>
      <c r="B23" s="25">
        <f>IF($A23="","",INDEX(원장입력!$A$5:$A$204,$A23-4))</f>
        <v/>
      </c>
      <c r="C23" s="25">
        <f>IF($A23="","",INDEX(원장입력!$B$5:$B$204,$A23-4))</f>
        <v/>
      </c>
      <c r="D23" s="25">
        <f>IF($A23="","",INDEX(원장입력!$C$5:$C$204,$A23-4))</f>
        <v/>
      </c>
      <c r="E23" s="25">
        <f>IF($A23="","",INDEX(원장입력!$D$5:$D$204,$A23-4))</f>
        <v/>
      </c>
      <c r="F23" s="25">
        <f>IF($A23="","",INDEX(원장입력!$E$5:$E$204,$A23-4))</f>
        <v/>
      </c>
      <c r="G23" s="25">
        <f>IF($A23="","",INDEX(원장입력!$F$5:$F$204,$A23-4))</f>
        <v/>
      </c>
      <c r="H23" s="26">
        <f>IF($A23="","",INDEX(원장입력!$N$5:$N$204,$A23-4))</f>
        <v/>
      </c>
    </row>
    <row r="24">
      <c r="A24" s="17">
        <f>IFERROR(MATCH(20,원장입력!$O$5:$O$204,0)+4,"")</f>
        <v/>
      </c>
      <c r="B24" s="25">
        <f>IF($A24="","",INDEX(원장입력!$A$5:$A$204,$A24-4))</f>
        <v/>
      </c>
      <c r="C24" s="25">
        <f>IF($A24="","",INDEX(원장입력!$B$5:$B$204,$A24-4))</f>
        <v/>
      </c>
      <c r="D24" s="25">
        <f>IF($A24="","",INDEX(원장입력!$C$5:$C$204,$A24-4))</f>
        <v/>
      </c>
      <c r="E24" s="25">
        <f>IF($A24="","",INDEX(원장입력!$D$5:$D$204,$A24-4))</f>
        <v/>
      </c>
      <c r="F24" s="25">
        <f>IF($A24="","",INDEX(원장입력!$E$5:$E$204,$A24-4))</f>
        <v/>
      </c>
      <c r="G24" s="25">
        <f>IF($A24="","",INDEX(원장입력!$F$5:$F$204,$A24-4))</f>
        <v/>
      </c>
      <c r="H24" s="26">
        <f>IF($A24="","",INDEX(원장입력!$N$5:$N$204,$A24-4))</f>
        <v/>
      </c>
    </row>
    <row r="25">
      <c r="A25" s="17">
        <f>IFERROR(MATCH(21,원장입력!$O$5:$O$204,0)+4,"")</f>
        <v/>
      </c>
      <c r="B25" s="25">
        <f>IF($A25="","",INDEX(원장입력!$A$5:$A$204,$A25-4))</f>
        <v/>
      </c>
      <c r="C25" s="25">
        <f>IF($A25="","",INDEX(원장입력!$B$5:$B$204,$A25-4))</f>
        <v/>
      </c>
      <c r="D25" s="25">
        <f>IF($A25="","",INDEX(원장입력!$C$5:$C$204,$A25-4))</f>
        <v/>
      </c>
      <c r="E25" s="25">
        <f>IF($A25="","",INDEX(원장입력!$D$5:$D$204,$A25-4))</f>
        <v/>
      </c>
      <c r="F25" s="25">
        <f>IF($A25="","",INDEX(원장입력!$E$5:$E$204,$A25-4))</f>
        <v/>
      </c>
      <c r="G25" s="25">
        <f>IF($A25="","",INDEX(원장입력!$F$5:$F$204,$A25-4))</f>
        <v/>
      </c>
      <c r="H25" s="26">
        <f>IF($A25="","",INDEX(원장입력!$N$5:$N$204,$A25-4))</f>
        <v/>
      </c>
    </row>
    <row r="26">
      <c r="A26" s="17">
        <f>IFERROR(MATCH(22,원장입력!$O$5:$O$204,0)+4,"")</f>
        <v/>
      </c>
      <c r="B26" s="25">
        <f>IF($A26="","",INDEX(원장입력!$A$5:$A$204,$A26-4))</f>
        <v/>
      </c>
      <c r="C26" s="25">
        <f>IF($A26="","",INDEX(원장입력!$B$5:$B$204,$A26-4))</f>
        <v/>
      </c>
      <c r="D26" s="25">
        <f>IF($A26="","",INDEX(원장입력!$C$5:$C$204,$A26-4))</f>
        <v/>
      </c>
      <c r="E26" s="25">
        <f>IF($A26="","",INDEX(원장입력!$D$5:$D$204,$A26-4))</f>
        <v/>
      </c>
      <c r="F26" s="25">
        <f>IF($A26="","",INDEX(원장입력!$E$5:$E$204,$A26-4))</f>
        <v/>
      </c>
      <c r="G26" s="25">
        <f>IF($A26="","",INDEX(원장입력!$F$5:$F$204,$A26-4))</f>
        <v/>
      </c>
      <c r="H26" s="26">
        <f>IF($A26="","",INDEX(원장입력!$N$5:$N$204,$A26-4))</f>
        <v/>
      </c>
    </row>
    <row r="27">
      <c r="A27" s="17">
        <f>IFERROR(MATCH(23,원장입력!$O$5:$O$204,0)+4,"")</f>
        <v/>
      </c>
      <c r="B27" s="25">
        <f>IF($A27="","",INDEX(원장입력!$A$5:$A$204,$A27-4))</f>
        <v/>
      </c>
      <c r="C27" s="25">
        <f>IF($A27="","",INDEX(원장입력!$B$5:$B$204,$A27-4))</f>
        <v/>
      </c>
      <c r="D27" s="25">
        <f>IF($A27="","",INDEX(원장입력!$C$5:$C$204,$A27-4))</f>
        <v/>
      </c>
      <c r="E27" s="25">
        <f>IF($A27="","",INDEX(원장입력!$D$5:$D$204,$A27-4))</f>
        <v/>
      </c>
      <c r="F27" s="25">
        <f>IF($A27="","",INDEX(원장입력!$E$5:$E$204,$A27-4))</f>
        <v/>
      </c>
      <c r="G27" s="25">
        <f>IF($A27="","",INDEX(원장입력!$F$5:$F$204,$A27-4))</f>
        <v/>
      </c>
      <c r="H27" s="26">
        <f>IF($A27="","",INDEX(원장입력!$N$5:$N$204,$A27-4))</f>
        <v/>
      </c>
    </row>
    <row r="28">
      <c r="A28" s="17">
        <f>IFERROR(MATCH(24,원장입력!$O$5:$O$204,0)+4,"")</f>
        <v/>
      </c>
      <c r="B28" s="25">
        <f>IF($A28="","",INDEX(원장입력!$A$5:$A$204,$A28-4))</f>
        <v/>
      </c>
      <c r="C28" s="25">
        <f>IF($A28="","",INDEX(원장입력!$B$5:$B$204,$A28-4))</f>
        <v/>
      </c>
      <c r="D28" s="25">
        <f>IF($A28="","",INDEX(원장입력!$C$5:$C$204,$A28-4))</f>
        <v/>
      </c>
      <c r="E28" s="25">
        <f>IF($A28="","",INDEX(원장입력!$D$5:$D$204,$A28-4))</f>
        <v/>
      </c>
      <c r="F28" s="25">
        <f>IF($A28="","",INDEX(원장입력!$E$5:$E$204,$A28-4))</f>
        <v/>
      </c>
      <c r="G28" s="25">
        <f>IF($A28="","",INDEX(원장입력!$F$5:$F$204,$A28-4))</f>
        <v/>
      </c>
      <c r="H28" s="26">
        <f>IF($A28="","",INDEX(원장입력!$N$5:$N$204,$A28-4))</f>
        <v/>
      </c>
    </row>
    <row r="29">
      <c r="A29" s="17">
        <f>IFERROR(MATCH(25,원장입력!$O$5:$O$204,0)+4,"")</f>
        <v/>
      </c>
      <c r="B29" s="25">
        <f>IF($A29="","",INDEX(원장입력!$A$5:$A$204,$A29-4))</f>
        <v/>
      </c>
      <c r="C29" s="25">
        <f>IF($A29="","",INDEX(원장입력!$B$5:$B$204,$A29-4))</f>
        <v/>
      </c>
      <c r="D29" s="25">
        <f>IF($A29="","",INDEX(원장입력!$C$5:$C$204,$A29-4))</f>
        <v/>
      </c>
      <c r="E29" s="25">
        <f>IF($A29="","",INDEX(원장입력!$D$5:$D$204,$A29-4))</f>
        <v/>
      </c>
      <c r="F29" s="25">
        <f>IF($A29="","",INDEX(원장입력!$E$5:$E$204,$A29-4))</f>
        <v/>
      </c>
      <c r="G29" s="25">
        <f>IF($A29="","",INDEX(원장입력!$F$5:$F$204,$A29-4))</f>
        <v/>
      </c>
      <c r="H29" s="26">
        <f>IF($A29="","",INDEX(원장입력!$N$5:$N$204,$A29-4))</f>
        <v/>
      </c>
    </row>
    <row r="30">
      <c r="A30" s="17">
        <f>IFERROR(MATCH(26,원장입력!$O$5:$O$204,0)+4,"")</f>
        <v/>
      </c>
      <c r="B30" s="25">
        <f>IF($A30="","",INDEX(원장입력!$A$5:$A$204,$A30-4))</f>
        <v/>
      </c>
      <c r="C30" s="25">
        <f>IF($A30="","",INDEX(원장입력!$B$5:$B$204,$A30-4))</f>
        <v/>
      </c>
      <c r="D30" s="25">
        <f>IF($A30="","",INDEX(원장입력!$C$5:$C$204,$A30-4))</f>
        <v/>
      </c>
      <c r="E30" s="25">
        <f>IF($A30="","",INDEX(원장입력!$D$5:$D$204,$A30-4))</f>
        <v/>
      </c>
      <c r="F30" s="25">
        <f>IF($A30="","",INDEX(원장입력!$E$5:$E$204,$A30-4))</f>
        <v/>
      </c>
      <c r="G30" s="25">
        <f>IF($A30="","",INDEX(원장입력!$F$5:$F$204,$A30-4))</f>
        <v/>
      </c>
      <c r="H30" s="26">
        <f>IF($A30="","",INDEX(원장입력!$N$5:$N$204,$A30-4))</f>
        <v/>
      </c>
    </row>
    <row r="31">
      <c r="A31" s="17">
        <f>IFERROR(MATCH(27,원장입력!$O$5:$O$204,0)+4,"")</f>
        <v/>
      </c>
      <c r="B31" s="25">
        <f>IF($A31="","",INDEX(원장입력!$A$5:$A$204,$A31-4))</f>
        <v/>
      </c>
      <c r="C31" s="25">
        <f>IF($A31="","",INDEX(원장입력!$B$5:$B$204,$A31-4))</f>
        <v/>
      </c>
      <c r="D31" s="25">
        <f>IF($A31="","",INDEX(원장입력!$C$5:$C$204,$A31-4))</f>
        <v/>
      </c>
      <c r="E31" s="25">
        <f>IF($A31="","",INDEX(원장입력!$D$5:$D$204,$A31-4))</f>
        <v/>
      </c>
      <c r="F31" s="25">
        <f>IF($A31="","",INDEX(원장입력!$E$5:$E$204,$A31-4))</f>
        <v/>
      </c>
      <c r="G31" s="25">
        <f>IF($A31="","",INDEX(원장입력!$F$5:$F$204,$A31-4))</f>
        <v/>
      </c>
      <c r="H31" s="26">
        <f>IF($A31="","",INDEX(원장입력!$N$5:$N$204,$A31-4))</f>
        <v/>
      </c>
    </row>
    <row r="32">
      <c r="A32" s="17">
        <f>IFERROR(MATCH(28,원장입력!$O$5:$O$204,0)+4,"")</f>
        <v/>
      </c>
      <c r="B32" s="25">
        <f>IF($A32="","",INDEX(원장입력!$A$5:$A$204,$A32-4))</f>
        <v/>
      </c>
      <c r="C32" s="25">
        <f>IF($A32="","",INDEX(원장입력!$B$5:$B$204,$A32-4))</f>
        <v/>
      </c>
      <c r="D32" s="25">
        <f>IF($A32="","",INDEX(원장입력!$C$5:$C$204,$A32-4))</f>
        <v/>
      </c>
      <c r="E32" s="25">
        <f>IF($A32="","",INDEX(원장입력!$D$5:$D$204,$A32-4))</f>
        <v/>
      </c>
      <c r="F32" s="25">
        <f>IF($A32="","",INDEX(원장입력!$E$5:$E$204,$A32-4))</f>
        <v/>
      </c>
      <c r="G32" s="25">
        <f>IF($A32="","",INDEX(원장입력!$F$5:$F$204,$A32-4))</f>
        <v/>
      </c>
      <c r="H32" s="26">
        <f>IF($A32="","",INDEX(원장입력!$N$5:$N$204,$A32-4))</f>
        <v/>
      </c>
    </row>
    <row r="33">
      <c r="A33" s="17">
        <f>IFERROR(MATCH(29,원장입력!$O$5:$O$204,0)+4,"")</f>
        <v/>
      </c>
      <c r="B33" s="25">
        <f>IF($A33="","",INDEX(원장입력!$A$5:$A$204,$A33-4))</f>
        <v/>
      </c>
      <c r="C33" s="25">
        <f>IF($A33="","",INDEX(원장입력!$B$5:$B$204,$A33-4))</f>
        <v/>
      </c>
      <c r="D33" s="25">
        <f>IF($A33="","",INDEX(원장입력!$C$5:$C$204,$A33-4))</f>
        <v/>
      </c>
      <c r="E33" s="25">
        <f>IF($A33="","",INDEX(원장입력!$D$5:$D$204,$A33-4))</f>
        <v/>
      </c>
      <c r="F33" s="25">
        <f>IF($A33="","",INDEX(원장입력!$E$5:$E$204,$A33-4))</f>
        <v/>
      </c>
      <c r="G33" s="25">
        <f>IF($A33="","",INDEX(원장입력!$F$5:$F$204,$A33-4))</f>
        <v/>
      </c>
      <c r="H33" s="26">
        <f>IF($A33="","",INDEX(원장입력!$N$5:$N$204,$A33-4))</f>
        <v/>
      </c>
    </row>
    <row r="34">
      <c r="A34" s="17">
        <f>IFERROR(MATCH(30,원장입력!$O$5:$O$204,0)+4,"")</f>
        <v/>
      </c>
      <c r="B34" s="25">
        <f>IF($A34="","",INDEX(원장입력!$A$5:$A$204,$A34-4))</f>
        <v/>
      </c>
      <c r="C34" s="25">
        <f>IF($A34="","",INDEX(원장입력!$B$5:$B$204,$A34-4))</f>
        <v/>
      </c>
      <c r="D34" s="25">
        <f>IF($A34="","",INDEX(원장입력!$C$5:$C$204,$A34-4))</f>
        <v/>
      </c>
      <c r="E34" s="25">
        <f>IF($A34="","",INDEX(원장입력!$D$5:$D$204,$A34-4))</f>
        <v/>
      </c>
      <c r="F34" s="25">
        <f>IF($A34="","",INDEX(원장입력!$E$5:$E$204,$A34-4))</f>
        <v/>
      </c>
      <c r="G34" s="25">
        <f>IF($A34="","",INDEX(원장입력!$F$5:$F$204,$A34-4))</f>
        <v/>
      </c>
      <c r="H34" s="26">
        <f>IF($A34="","",INDEX(원장입력!$N$5:$N$204,$A34-4))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FD966"/>
    <outlinePr summaryBelow="1" summaryRight="1"/>
    <pageSetUpPr/>
  </sheetPr>
  <dimension ref="A1:F10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12" customWidth="1" min="3" max="3"/>
    <col width="16" customWidth="1" min="4" max="4"/>
    <col width="11" customWidth="1" min="5" max="5"/>
    <col width="13" customWidth="1" min="6" max="6"/>
  </cols>
  <sheetData>
    <row r="1">
      <c r="A1" s="18" t="inlineStr">
        <is>
          <t>보조 · 코드매핑 — 코드↔이름·분류 사전</t>
        </is>
      </c>
    </row>
    <row r="2">
      <c r="A2" s="19" t="inlineStr">
        <is>
          <t>✍ 직접 입력: 전체 노란 칸 — [수정사항]에 '미확인'이 뜨면 계정코드↔계정과목, 거래처코드↔거래처명을 한 줄 추가하세요. E·F열(구분·원가구분)은 선택 — 비워두면 자동 판별.</t>
        </is>
      </c>
    </row>
    <row r="3">
      <c r="A3" s="2" t="inlineStr">
        <is>
          <t>⚙ 자동 계산: 이 시트에는 수식 없음 — 추가하는 즉시 [원장입력]·[결산명세서]·[수정사항]에 반영됩니다.</t>
        </is>
      </c>
    </row>
    <row r="4">
      <c r="A4" s="9" t="inlineStr">
        <is>
          <t>계정코드</t>
        </is>
      </c>
      <c r="B4" s="9" t="inlineStr">
        <is>
          <t>계정과목</t>
        </is>
      </c>
      <c r="C4" s="9" t="inlineStr">
        <is>
          <t>거래처코드</t>
        </is>
      </c>
      <c r="D4" s="9" t="inlineStr">
        <is>
          <t>거래처명</t>
        </is>
      </c>
      <c r="E4" s="9" t="inlineStr">
        <is>
          <t>구분(선택)</t>
        </is>
      </c>
      <c r="F4" s="9" t="inlineStr">
        <is>
          <t>원가구분(선택)</t>
        </is>
      </c>
    </row>
    <row r="5">
      <c r="A5" s="23" t="n"/>
      <c r="B5" s="23" t="n"/>
      <c r="C5" s="23" t="n"/>
      <c r="D5" s="23" t="n"/>
      <c r="E5" s="23" t="n"/>
      <c r="F5" s="23" t="n"/>
    </row>
    <row r="6">
      <c r="A6" s="23" t="n"/>
      <c r="B6" s="23" t="n"/>
      <c r="C6" s="23" t="n"/>
      <c r="D6" s="23" t="n"/>
      <c r="E6" s="23" t="n"/>
      <c r="F6" s="23" t="n"/>
    </row>
    <row r="7">
      <c r="A7" s="23" t="n"/>
      <c r="B7" s="23" t="n"/>
      <c r="C7" s="23" t="n"/>
      <c r="D7" s="23" t="n"/>
      <c r="E7" s="23" t="n"/>
      <c r="F7" s="23" t="n"/>
    </row>
    <row r="8">
      <c r="A8" s="23" t="n"/>
      <c r="B8" s="23" t="n"/>
      <c r="C8" s="23" t="n"/>
      <c r="D8" s="23" t="n"/>
      <c r="E8" s="23" t="n"/>
      <c r="F8" s="23" t="n"/>
    </row>
    <row r="9">
      <c r="A9" s="23" t="n"/>
      <c r="B9" s="23" t="n"/>
      <c r="C9" s="23" t="n"/>
      <c r="D9" s="23" t="n"/>
      <c r="E9" s="23" t="n"/>
      <c r="F9" s="23" t="n"/>
    </row>
    <row r="10">
      <c r="A10" s="23" t="n"/>
      <c r="B10" s="23" t="n"/>
      <c r="C10" s="23" t="n"/>
      <c r="D10" s="23" t="n"/>
      <c r="E10" s="23" t="n"/>
      <c r="F10" s="23" t="n"/>
    </row>
    <row r="11">
      <c r="A11" s="23" t="n"/>
      <c r="B11" s="23" t="n"/>
      <c r="C11" s="23" t="n"/>
      <c r="D11" s="23" t="n"/>
      <c r="E11" s="23" t="n"/>
      <c r="F11" s="23" t="n"/>
    </row>
    <row r="12">
      <c r="A12" s="23" t="n"/>
      <c r="B12" s="23" t="n"/>
      <c r="C12" s="23" t="n"/>
      <c r="D12" s="23" t="n"/>
      <c r="E12" s="23" t="n"/>
      <c r="F12" s="23" t="n"/>
    </row>
    <row r="13">
      <c r="A13" s="23" t="n"/>
      <c r="B13" s="23" t="n"/>
      <c r="C13" s="23" t="n"/>
      <c r="D13" s="23" t="n"/>
      <c r="E13" s="23" t="n"/>
      <c r="F13" s="23" t="n"/>
    </row>
    <row r="14">
      <c r="A14" s="23" t="n"/>
      <c r="B14" s="23" t="n"/>
      <c r="C14" s="23" t="n"/>
      <c r="D14" s="23" t="n"/>
      <c r="E14" s="23" t="n"/>
      <c r="F14" s="23" t="n"/>
    </row>
    <row r="15">
      <c r="A15" s="23" t="n"/>
      <c r="B15" s="23" t="n"/>
      <c r="C15" s="23" t="n"/>
      <c r="D15" s="23" t="n"/>
      <c r="E15" s="23" t="n"/>
      <c r="F15" s="23" t="n"/>
    </row>
    <row r="16">
      <c r="A16" s="23" t="n"/>
      <c r="B16" s="23" t="n"/>
      <c r="C16" s="23" t="n"/>
      <c r="D16" s="23" t="n"/>
      <c r="E16" s="23" t="n"/>
      <c r="F16" s="23" t="n"/>
    </row>
    <row r="17">
      <c r="A17" s="23" t="n"/>
      <c r="B17" s="23" t="n"/>
      <c r="C17" s="23" t="n"/>
      <c r="D17" s="23" t="n"/>
      <c r="E17" s="23" t="n"/>
      <c r="F17" s="23" t="n"/>
    </row>
    <row r="18">
      <c r="A18" s="23" t="n"/>
      <c r="B18" s="23" t="n"/>
      <c r="C18" s="23" t="n"/>
      <c r="D18" s="23" t="n"/>
      <c r="E18" s="23" t="n"/>
      <c r="F18" s="23" t="n"/>
    </row>
    <row r="19">
      <c r="A19" s="23" t="n"/>
      <c r="B19" s="23" t="n"/>
      <c r="C19" s="23" t="n"/>
      <c r="D19" s="23" t="n"/>
      <c r="E19" s="23" t="n"/>
      <c r="F19" s="23" t="n"/>
    </row>
    <row r="20">
      <c r="A20" s="23" t="n"/>
      <c r="B20" s="23" t="n"/>
      <c r="C20" s="23" t="n"/>
      <c r="D20" s="23" t="n"/>
      <c r="E20" s="23" t="n"/>
      <c r="F20" s="23" t="n"/>
    </row>
    <row r="21">
      <c r="A21" s="23" t="n"/>
      <c r="B21" s="23" t="n"/>
      <c r="C21" s="23" t="n"/>
      <c r="D21" s="23" t="n"/>
      <c r="E21" s="23" t="n"/>
      <c r="F21" s="23" t="n"/>
    </row>
    <row r="22">
      <c r="A22" s="23" t="n"/>
      <c r="B22" s="23" t="n"/>
      <c r="C22" s="23" t="n"/>
      <c r="D22" s="23" t="n"/>
      <c r="E22" s="23" t="n"/>
      <c r="F22" s="23" t="n"/>
    </row>
    <row r="23">
      <c r="A23" s="23" t="n"/>
      <c r="B23" s="23" t="n"/>
      <c r="C23" s="23" t="n"/>
      <c r="D23" s="23" t="n"/>
      <c r="E23" s="23" t="n"/>
      <c r="F23" s="23" t="n"/>
    </row>
    <row r="24">
      <c r="A24" s="23" t="n"/>
      <c r="B24" s="23" t="n"/>
      <c r="C24" s="23" t="n"/>
      <c r="D24" s="23" t="n"/>
      <c r="E24" s="23" t="n"/>
      <c r="F24" s="23" t="n"/>
    </row>
    <row r="25">
      <c r="A25" s="23" t="n"/>
      <c r="B25" s="23" t="n"/>
      <c r="C25" s="23" t="n"/>
      <c r="D25" s="23" t="n"/>
      <c r="E25" s="23" t="n"/>
      <c r="F25" s="23" t="n"/>
    </row>
    <row r="26">
      <c r="A26" s="23" t="n"/>
      <c r="B26" s="23" t="n"/>
      <c r="C26" s="23" t="n"/>
      <c r="D26" s="23" t="n"/>
      <c r="E26" s="23" t="n"/>
      <c r="F26" s="23" t="n"/>
    </row>
    <row r="27">
      <c r="A27" s="23" t="n"/>
      <c r="B27" s="23" t="n"/>
      <c r="C27" s="23" t="n"/>
      <c r="D27" s="23" t="n"/>
      <c r="E27" s="23" t="n"/>
      <c r="F27" s="23" t="n"/>
    </row>
    <row r="28">
      <c r="A28" s="23" t="n"/>
      <c r="B28" s="23" t="n"/>
      <c r="C28" s="23" t="n"/>
      <c r="D28" s="23" t="n"/>
      <c r="E28" s="23" t="n"/>
      <c r="F28" s="23" t="n"/>
    </row>
    <row r="29">
      <c r="A29" s="23" t="n"/>
      <c r="B29" s="23" t="n"/>
      <c r="C29" s="23" t="n"/>
      <c r="D29" s="23" t="n"/>
      <c r="E29" s="23" t="n"/>
      <c r="F29" s="23" t="n"/>
    </row>
    <row r="30">
      <c r="A30" s="23" t="n"/>
      <c r="B30" s="23" t="n"/>
      <c r="C30" s="23" t="n"/>
      <c r="D30" s="23" t="n"/>
      <c r="E30" s="23" t="n"/>
      <c r="F30" s="23" t="n"/>
    </row>
    <row r="31">
      <c r="A31" s="23" t="n"/>
      <c r="B31" s="23" t="n"/>
      <c r="C31" s="23" t="n"/>
      <c r="D31" s="23" t="n"/>
      <c r="E31" s="23" t="n"/>
      <c r="F31" s="23" t="n"/>
    </row>
    <row r="32">
      <c r="A32" s="23" t="n"/>
      <c r="B32" s="23" t="n"/>
      <c r="C32" s="23" t="n"/>
      <c r="D32" s="23" t="n"/>
      <c r="E32" s="23" t="n"/>
      <c r="F32" s="23" t="n"/>
    </row>
    <row r="33">
      <c r="A33" s="23" t="n"/>
      <c r="B33" s="23" t="n"/>
      <c r="C33" s="23" t="n"/>
      <c r="D33" s="23" t="n"/>
      <c r="E33" s="23" t="n"/>
      <c r="F33" s="23" t="n"/>
    </row>
    <row r="34">
      <c r="A34" s="23" t="n"/>
      <c r="B34" s="23" t="n"/>
      <c r="C34" s="23" t="n"/>
      <c r="D34" s="23" t="n"/>
      <c r="E34" s="23" t="n"/>
      <c r="F34" s="23" t="n"/>
    </row>
    <row r="35">
      <c r="A35" s="23" t="n"/>
      <c r="B35" s="23" t="n"/>
      <c r="C35" s="23" t="n"/>
      <c r="D35" s="23" t="n"/>
      <c r="E35" s="23" t="n"/>
      <c r="F35" s="23" t="n"/>
    </row>
    <row r="36">
      <c r="A36" s="23" t="n"/>
      <c r="B36" s="23" t="n"/>
      <c r="C36" s="23" t="n"/>
      <c r="D36" s="23" t="n"/>
      <c r="E36" s="23" t="n"/>
      <c r="F36" s="23" t="n"/>
    </row>
    <row r="37">
      <c r="A37" s="23" t="n"/>
      <c r="B37" s="23" t="n"/>
      <c r="C37" s="23" t="n"/>
      <c r="D37" s="23" t="n"/>
      <c r="E37" s="23" t="n"/>
      <c r="F37" s="23" t="n"/>
    </row>
    <row r="38">
      <c r="A38" s="23" t="n"/>
      <c r="B38" s="23" t="n"/>
      <c r="C38" s="23" t="n"/>
      <c r="D38" s="23" t="n"/>
      <c r="E38" s="23" t="n"/>
      <c r="F38" s="23" t="n"/>
    </row>
    <row r="39">
      <c r="A39" s="23" t="n"/>
      <c r="B39" s="23" t="n"/>
      <c r="C39" s="23" t="n"/>
      <c r="D39" s="23" t="n"/>
      <c r="E39" s="23" t="n"/>
      <c r="F39" s="23" t="n"/>
    </row>
    <row r="40">
      <c r="A40" s="23" t="n"/>
      <c r="B40" s="23" t="n"/>
      <c r="C40" s="23" t="n"/>
      <c r="D40" s="23" t="n"/>
      <c r="E40" s="23" t="n"/>
      <c r="F40" s="23" t="n"/>
    </row>
    <row r="41">
      <c r="A41" s="23" t="n"/>
      <c r="B41" s="23" t="n"/>
      <c r="C41" s="23" t="n"/>
      <c r="D41" s="23" t="n"/>
      <c r="E41" s="23" t="n"/>
      <c r="F41" s="23" t="n"/>
    </row>
    <row r="42">
      <c r="A42" s="23" t="n"/>
      <c r="B42" s="23" t="n"/>
      <c r="C42" s="23" t="n"/>
      <c r="D42" s="23" t="n"/>
      <c r="E42" s="23" t="n"/>
      <c r="F42" s="23" t="n"/>
    </row>
    <row r="43">
      <c r="A43" s="23" t="n"/>
      <c r="B43" s="23" t="n"/>
      <c r="C43" s="23" t="n"/>
      <c r="D43" s="23" t="n"/>
      <c r="E43" s="23" t="n"/>
      <c r="F43" s="23" t="n"/>
    </row>
    <row r="44">
      <c r="A44" s="23" t="n"/>
      <c r="B44" s="23" t="n"/>
      <c r="C44" s="23" t="n"/>
      <c r="D44" s="23" t="n"/>
      <c r="E44" s="23" t="n"/>
      <c r="F44" s="23" t="n"/>
    </row>
    <row r="45">
      <c r="A45" s="23" t="n"/>
      <c r="B45" s="23" t="n"/>
      <c r="C45" s="23" t="n"/>
      <c r="D45" s="23" t="n"/>
      <c r="E45" s="23" t="n"/>
      <c r="F45" s="23" t="n"/>
    </row>
    <row r="46">
      <c r="A46" s="23" t="n"/>
      <c r="B46" s="23" t="n"/>
      <c r="C46" s="23" t="n"/>
      <c r="D46" s="23" t="n"/>
      <c r="E46" s="23" t="n"/>
      <c r="F46" s="23" t="n"/>
    </row>
    <row r="47">
      <c r="A47" s="23" t="n"/>
      <c r="B47" s="23" t="n"/>
      <c r="C47" s="23" t="n"/>
      <c r="D47" s="23" t="n"/>
      <c r="E47" s="23" t="n"/>
      <c r="F47" s="23" t="n"/>
    </row>
    <row r="48">
      <c r="A48" s="23" t="n"/>
      <c r="B48" s="23" t="n"/>
      <c r="C48" s="23" t="n"/>
      <c r="D48" s="23" t="n"/>
      <c r="E48" s="23" t="n"/>
      <c r="F48" s="23" t="n"/>
    </row>
    <row r="49">
      <c r="A49" s="23" t="n"/>
      <c r="B49" s="23" t="n"/>
      <c r="C49" s="23" t="n"/>
      <c r="D49" s="23" t="n"/>
      <c r="E49" s="23" t="n"/>
      <c r="F49" s="23" t="n"/>
    </row>
    <row r="50">
      <c r="A50" s="23" t="n"/>
      <c r="B50" s="23" t="n"/>
      <c r="C50" s="23" t="n"/>
      <c r="D50" s="23" t="n"/>
      <c r="E50" s="23" t="n"/>
      <c r="F50" s="23" t="n"/>
    </row>
    <row r="51">
      <c r="A51" s="23" t="n"/>
      <c r="B51" s="23" t="n"/>
      <c r="C51" s="23" t="n"/>
      <c r="D51" s="23" t="n"/>
      <c r="E51" s="23" t="n"/>
      <c r="F51" s="23" t="n"/>
    </row>
    <row r="52">
      <c r="A52" s="23" t="n"/>
      <c r="B52" s="23" t="n"/>
      <c r="C52" s="23" t="n"/>
      <c r="D52" s="23" t="n"/>
      <c r="E52" s="23" t="n"/>
      <c r="F52" s="23" t="n"/>
    </row>
    <row r="53">
      <c r="A53" s="23" t="n"/>
      <c r="B53" s="23" t="n"/>
      <c r="C53" s="23" t="n"/>
      <c r="D53" s="23" t="n"/>
      <c r="E53" s="23" t="n"/>
      <c r="F53" s="23" t="n"/>
    </row>
    <row r="54">
      <c r="A54" s="23" t="n"/>
      <c r="B54" s="23" t="n"/>
      <c r="C54" s="23" t="n"/>
      <c r="D54" s="23" t="n"/>
      <c r="E54" s="23" t="n"/>
      <c r="F54" s="23" t="n"/>
    </row>
    <row r="55">
      <c r="A55" s="23" t="n"/>
      <c r="B55" s="23" t="n"/>
      <c r="C55" s="23" t="n"/>
      <c r="D55" s="23" t="n"/>
      <c r="E55" s="23" t="n"/>
      <c r="F55" s="23" t="n"/>
    </row>
    <row r="56">
      <c r="A56" s="23" t="n"/>
      <c r="B56" s="23" t="n"/>
      <c r="C56" s="23" t="n"/>
      <c r="D56" s="23" t="n"/>
      <c r="E56" s="23" t="n"/>
      <c r="F56" s="23" t="n"/>
    </row>
    <row r="57">
      <c r="A57" s="23" t="n"/>
      <c r="B57" s="23" t="n"/>
      <c r="C57" s="23" t="n"/>
      <c r="D57" s="23" t="n"/>
      <c r="E57" s="23" t="n"/>
      <c r="F57" s="23" t="n"/>
    </row>
    <row r="58">
      <c r="A58" s="23" t="n"/>
      <c r="B58" s="23" t="n"/>
      <c r="C58" s="23" t="n"/>
      <c r="D58" s="23" t="n"/>
      <c r="E58" s="23" t="n"/>
      <c r="F58" s="23" t="n"/>
    </row>
    <row r="59">
      <c r="A59" s="23" t="n"/>
      <c r="B59" s="23" t="n"/>
      <c r="C59" s="23" t="n"/>
      <c r="D59" s="23" t="n"/>
      <c r="E59" s="23" t="n"/>
      <c r="F59" s="23" t="n"/>
    </row>
    <row r="60">
      <c r="A60" s="23" t="n"/>
      <c r="B60" s="23" t="n"/>
      <c r="C60" s="23" t="n"/>
      <c r="D60" s="23" t="n"/>
      <c r="E60" s="23" t="n"/>
      <c r="F60" s="23" t="n"/>
    </row>
    <row r="61">
      <c r="A61" s="23" t="n"/>
      <c r="B61" s="23" t="n"/>
      <c r="C61" s="23" t="n"/>
      <c r="D61" s="23" t="n"/>
      <c r="E61" s="23" t="n"/>
      <c r="F61" s="23" t="n"/>
    </row>
    <row r="62">
      <c r="A62" s="23" t="n"/>
      <c r="B62" s="23" t="n"/>
      <c r="C62" s="23" t="n"/>
      <c r="D62" s="23" t="n"/>
      <c r="E62" s="23" t="n"/>
      <c r="F62" s="23" t="n"/>
    </row>
    <row r="63">
      <c r="A63" s="23" t="n"/>
      <c r="B63" s="23" t="n"/>
      <c r="C63" s="23" t="n"/>
      <c r="D63" s="23" t="n"/>
      <c r="E63" s="23" t="n"/>
      <c r="F63" s="23" t="n"/>
    </row>
    <row r="64">
      <c r="A64" s="23" t="n"/>
      <c r="B64" s="23" t="n"/>
      <c r="C64" s="23" t="n"/>
      <c r="D64" s="23" t="n"/>
      <c r="E64" s="23" t="n"/>
      <c r="F64" s="23" t="n"/>
    </row>
    <row r="65">
      <c r="A65" s="23" t="n"/>
      <c r="B65" s="23" t="n"/>
      <c r="C65" s="23" t="n"/>
      <c r="D65" s="23" t="n"/>
      <c r="E65" s="23" t="n"/>
      <c r="F65" s="23" t="n"/>
    </row>
    <row r="66">
      <c r="A66" s="23" t="n"/>
      <c r="B66" s="23" t="n"/>
      <c r="C66" s="23" t="n"/>
      <c r="D66" s="23" t="n"/>
      <c r="E66" s="23" t="n"/>
      <c r="F66" s="23" t="n"/>
    </row>
    <row r="67">
      <c r="A67" s="23" t="n"/>
      <c r="B67" s="23" t="n"/>
      <c r="C67" s="23" t="n"/>
      <c r="D67" s="23" t="n"/>
      <c r="E67" s="23" t="n"/>
      <c r="F67" s="23" t="n"/>
    </row>
    <row r="68">
      <c r="A68" s="23" t="n"/>
      <c r="B68" s="23" t="n"/>
      <c r="C68" s="23" t="n"/>
      <c r="D68" s="23" t="n"/>
      <c r="E68" s="23" t="n"/>
      <c r="F68" s="23" t="n"/>
    </row>
    <row r="69">
      <c r="A69" s="23" t="n"/>
      <c r="B69" s="23" t="n"/>
      <c r="C69" s="23" t="n"/>
      <c r="D69" s="23" t="n"/>
      <c r="E69" s="23" t="n"/>
      <c r="F69" s="23" t="n"/>
    </row>
    <row r="70">
      <c r="A70" s="23" t="n"/>
      <c r="B70" s="23" t="n"/>
      <c r="C70" s="23" t="n"/>
      <c r="D70" s="23" t="n"/>
      <c r="E70" s="23" t="n"/>
      <c r="F70" s="23" t="n"/>
    </row>
    <row r="71">
      <c r="A71" s="23" t="n"/>
      <c r="B71" s="23" t="n"/>
      <c r="C71" s="23" t="n"/>
      <c r="D71" s="23" t="n"/>
      <c r="E71" s="23" t="n"/>
      <c r="F71" s="23" t="n"/>
    </row>
    <row r="72">
      <c r="A72" s="23" t="n"/>
      <c r="B72" s="23" t="n"/>
      <c r="C72" s="23" t="n"/>
      <c r="D72" s="23" t="n"/>
      <c r="E72" s="23" t="n"/>
      <c r="F72" s="23" t="n"/>
    </row>
    <row r="73">
      <c r="A73" s="23" t="n"/>
      <c r="B73" s="23" t="n"/>
      <c r="C73" s="23" t="n"/>
      <c r="D73" s="23" t="n"/>
      <c r="E73" s="23" t="n"/>
      <c r="F73" s="23" t="n"/>
    </row>
    <row r="74">
      <c r="A74" s="23" t="n"/>
      <c r="B74" s="23" t="n"/>
      <c r="C74" s="23" t="n"/>
      <c r="D74" s="23" t="n"/>
      <c r="E74" s="23" t="n"/>
      <c r="F74" s="23" t="n"/>
    </row>
    <row r="75">
      <c r="A75" s="23" t="n"/>
      <c r="B75" s="23" t="n"/>
      <c r="C75" s="23" t="n"/>
      <c r="D75" s="23" t="n"/>
      <c r="E75" s="23" t="n"/>
      <c r="F75" s="23" t="n"/>
    </row>
    <row r="76">
      <c r="A76" s="23" t="n"/>
      <c r="B76" s="23" t="n"/>
      <c r="C76" s="23" t="n"/>
      <c r="D76" s="23" t="n"/>
      <c r="E76" s="23" t="n"/>
      <c r="F76" s="23" t="n"/>
    </row>
    <row r="77">
      <c r="A77" s="23" t="n"/>
      <c r="B77" s="23" t="n"/>
      <c r="C77" s="23" t="n"/>
      <c r="D77" s="23" t="n"/>
      <c r="E77" s="23" t="n"/>
      <c r="F77" s="23" t="n"/>
    </row>
    <row r="78">
      <c r="A78" s="23" t="n"/>
      <c r="B78" s="23" t="n"/>
      <c r="C78" s="23" t="n"/>
      <c r="D78" s="23" t="n"/>
      <c r="E78" s="23" t="n"/>
      <c r="F78" s="23" t="n"/>
    </row>
    <row r="79">
      <c r="A79" s="23" t="n"/>
      <c r="B79" s="23" t="n"/>
      <c r="C79" s="23" t="n"/>
      <c r="D79" s="23" t="n"/>
      <c r="E79" s="23" t="n"/>
      <c r="F79" s="23" t="n"/>
    </row>
    <row r="80">
      <c r="A80" s="23" t="n"/>
      <c r="B80" s="23" t="n"/>
      <c r="C80" s="23" t="n"/>
      <c r="D80" s="23" t="n"/>
      <c r="E80" s="23" t="n"/>
      <c r="F80" s="23" t="n"/>
    </row>
    <row r="81">
      <c r="A81" s="23" t="n"/>
      <c r="B81" s="23" t="n"/>
      <c r="C81" s="23" t="n"/>
      <c r="D81" s="23" t="n"/>
      <c r="E81" s="23" t="n"/>
      <c r="F81" s="23" t="n"/>
    </row>
    <row r="82">
      <c r="A82" s="23" t="n"/>
      <c r="B82" s="23" t="n"/>
      <c r="C82" s="23" t="n"/>
      <c r="D82" s="23" t="n"/>
      <c r="E82" s="23" t="n"/>
      <c r="F82" s="23" t="n"/>
    </row>
    <row r="83">
      <c r="A83" s="23" t="n"/>
      <c r="B83" s="23" t="n"/>
      <c r="C83" s="23" t="n"/>
      <c r="D83" s="23" t="n"/>
      <c r="E83" s="23" t="n"/>
      <c r="F83" s="23" t="n"/>
    </row>
    <row r="84">
      <c r="A84" s="23" t="n"/>
      <c r="B84" s="23" t="n"/>
      <c r="C84" s="23" t="n"/>
      <c r="D84" s="23" t="n"/>
      <c r="E84" s="23" t="n"/>
      <c r="F84" s="23" t="n"/>
    </row>
    <row r="85">
      <c r="A85" s="23" t="n"/>
      <c r="B85" s="23" t="n"/>
      <c r="C85" s="23" t="n"/>
      <c r="D85" s="23" t="n"/>
      <c r="E85" s="23" t="n"/>
      <c r="F85" s="23" t="n"/>
    </row>
    <row r="86">
      <c r="A86" s="23" t="n"/>
      <c r="B86" s="23" t="n"/>
      <c r="C86" s="23" t="n"/>
      <c r="D86" s="23" t="n"/>
      <c r="E86" s="23" t="n"/>
      <c r="F86" s="23" t="n"/>
    </row>
    <row r="87">
      <c r="A87" s="23" t="n"/>
      <c r="B87" s="23" t="n"/>
      <c r="C87" s="23" t="n"/>
      <c r="D87" s="23" t="n"/>
      <c r="E87" s="23" t="n"/>
      <c r="F87" s="23" t="n"/>
    </row>
    <row r="88">
      <c r="A88" s="23" t="n"/>
      <c r="B88" s="23" t="n"/>
      <c r="C88" s="23" t="n"/>
      <c r="D88" s="23" t="n"/>
      <c r="E88" s="23" t="n"/>
      <c r="F88" s="23" t="n"/>
    </row>
    <row r="89">
      <c r="A89" s="23" t="n"/>
      <c r="B89" s="23" t="n"/>
      <c r="C89" s="23" t="n"/>
      <c r="D89" s="23" t="n"/>
      <c r="E89" s="23" t="n"/>
      <c r="F89" s="23" t="n"/>
    </row>
    <row r="90">
      <c r="A90" s="23" t="n"/>
      <c r="B90" s="23" t="n"/>
      <c r="C90" s="23" t="n"/>
      <c r="D90" s="23" t="n"/>
      <c r="E90" s="23" t="n"/>
      <c r="F90" s="23" t="n"/>
    </row>
    <row r="91">
      <c r="A91" s="23" t="n"/>
      <c r="B91" s="23" t="n"/>
      <c r="C91" s="23" t="n"/>
      <c r="D91" s="23" t="n"/>
      <c r="E91" s="23" t="n"/>
      <c r="F91" s="23" t="n"/>
    </row>
    <row r="92">
      <c r="A92" s="23" t="n"/>
      <c r="B92" s="23" t="n"/>
      <c r="C92" s="23" t="n"/>
      <c r="D92" s="23" t="n"/>
      <c r="E92" s="23" t="n"/>
      <c r="F92" s="23" t="n"/>
    </row>
    <row r="93">
      <c r="A93" s="23" t="n"/>
      <c r="B93" s="23" t="n"/>
      <c r="C93" s="23" t="n"/>
      <c r="D93" s="23" t="n"/>
      <c r="E93" s="23" t="n"/>
      <c r="F93" s="23" t="n"/>
    </row>
    <row r="94">
      <c r="A94" s="23" t="n"/>
      <c r="B94" s="23" t="n"/>
      <c r="C94" s="23" t="n"/>
      <c r="D94" s="23" t="n"/>
      <c r="E94" s="23" t="n"/>
      <c r="F94" s="23" t="n"/>
    </row>
    <row r="95">
      <c r="A95" s="23" t="n"/>
      <c r="B95" s="23" t="n"/>
      <c r="C95" s="23" t="n"/>
      <c r="D95" s="23" t="n"/>
      <c r="E95" s="23" t="n"/>
      <c r="F95" s="23" t="n"/>
    </row>
    <row r="96">
      <c r="A96" s="23" t="n"/>
      <c r="B96" s="23" t="n"/>
      <c r="C96" s="23" t="n"/>
      <c r="D96" s="23" t="n"/>
      <c r="E96" s="23" t="n"/>
      <c r="F96" s="23" t="n"/>
    </row>
    <row r="97">
      <c r="A97" s="23" t="n"/>
      <c r="B97" s="23" t="n"/>
      <c r="C97" s="23" t="n"/>
      <c r="D97" s="23" t="n"/>
      <c r="E97" s="23" t="n"/>
      <c r="F97" s="23" t="n"/>
    </row>
    <row r="98">
      <c r="A98" s="23" t="n"/>
      <c r="B98" s="23" t="n"/>
      <c r="C98" s="23" t="n"/>
      <c r="D98" s="23" t="n"/>
      <c r="E98" s="23" t="n"/>
      <c r="F98" s="23" t="n"/>
    </row>
    <row r="99">
      <c r="A99" s="23" t="n"/>
      <c r="B99" s="23" t="n"/>
      <c r="C99" s="23" t="n"/>
      <c r="D99" s="23" t="n"/>
      <c r="E99" s="23" t="n"/>
      <c r="F99" s="23" t="n"/>
    </row>
    <row r="100">
      <c r="A100" s="23" t="n"/>
      <c r="B100" s="23" t="n"/>
      <c r="C100" s="23" t="n"/>
      <c r="D100" s="23" t="n"/>
      <c r="E100" s="23" t="n"/>
      <c r="F100" s="23" t="n"/>
    </row>
    <row r="101">
      <c r="A101" s="23" t="n"/>
      <c r="B101" s="23" t="n"/>
      <c r="C101" s="23" t="n"/>
      <c r="D101" s="23" t="n"/>
      <c r="E101" s="23" t="n"/>
      <c r="F101" s="23" t="n"/>
    </row>
    <row r="102">
      <c r="A102" s="23" t="n"/>
      <c r="B102" s="23" t="n"/>
      <c r="C102" s="23" t="n"/>
      <c r="D102" s="23" t="n"/>
      <c r="E102" s="23" t="n"/>
      <c r="F102" s="23" t="n"/>
    </row>
    <row r="103">
      <c r="A103" s="23" t="n"/>
      <c r="B103" s="23" t="n"/>
      <c r="C103" s="23" t="n"/>
      <c r="D103" s="23" t="n"/>
      <c r="E103" s="23" t="n"/>
      <c r="F103" s="23" t="n"/>
    </row>
    <row r="104">
      <c r="A104" s="23" t="n"/>
      <c r="B104" s="23" t="n"/>
      <c r="C104" s="23" t="n"/>
      <c r="D104" s="23" t="n"/>
      <c r="E104" s="23" t="n"/>
      <c r="F104" s="23" t="n"/>
    </row>
    <row r="105"/>
    <row r="106">
      <c r="A106" s="2" t="inlineStr">
        <is>
          <t>※ 구분: 자산/부채/자본/수익/비용 · 원가구분: 제조/도급/분양/판관 (같은 계정명이 제조·판관에 모두 있을 때 코드로 구분)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D966"/>
    <outlinePr summaryBelow="1" summaryRight="1"/>
    <pageSetUpPr/>
  </sheetPr>
  <dimension ref="A1:B10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s="18" t="inlineStr">
        <is>
          <t>보조 · 계정분류 — 계정 구분(자산/부채/자본/수익/비용) 사전</t>
        </is>
      </c>
    </row>
    <row r="2">
      <c r="A2" s="19" t="inlineStr">
        <is>
          <t>✍ 직접 입력: [결산명세서]에 '미분류'가 뜬 계정과 구분(자산/부채/자본/수익/비용)을 아래 빈 노란 칸에 한 줄 추가하세요.</t>
        </is>
      </c>
    </row>
    <row r="3">
      <c r="A3" s="2" t="inlineStr">
        <is>
          <t>⚙ 자동 계산: 이 시트에는 수식 없음 — 기본 계정 50여 개는 이미 들어 있고, 잔액 방향(자산·비용=차변, 부채·자본·수익=대변) 판별에 쓰입니다.</t>
        </is>
      </c>
    </row>
    <row r="4">
      <c r="A4" s="9" t="inlineStr">
        <is>
          <t>계정과목</t>
        </is>
      </c>
      <c r="B4" s="9" t="inlineStr">
        <is>
          <t>구분</t>
        </is>
      </c>
    </row>
    <row r="5">
      <c r="A5" s="25" t="inlineStr">
        <is>
          <t>현금</t>
        </is>
      </c>
      <c r="B5" s="17" t="inlineStr">
        <is>
          <t>자산</t>
        </is>
      </c>
    </row>
    <row r="6">
      <c r="A6" s="25" t="inlineStr">
        <is>
          <t>당좌예금</t>
        </is>
      </c>
      <c r="B6" s="17" t="inlineStr">
        <is>
          <t>자산</t>
        </is>
      </c>
    </row>
    <row r="7">
      <c r="A7" s="25" t="inlineStr">
        <is>
          <t>보통예금</t>
        </is>
      </c>
      <c r="B7" s="17" t="inlineStr">
        <is>
          <t>자산</t>
        </is>
      </c>
    </row>
    <row r="8">
      <c r="A8" s="25" t="inlineStr">
        <is>
          <t>정기예금</t>
        </is>
      </c>
      <c r="B8" s="17" t="inlineStr">
        <is>
          <t>자산</t>
        </is>
      </c>
    </row>
    <row r="9">
      <c r="A9" s="25" t="inlineStr">
        <is>
          <t>단기금융상품</t>
        </is>
      </c>
      <c r="B9" s="17" t="inlineStr">
        <is>
          <t>자산</t>
        </is>
      </c>
    </row>
    <row r="10">
      <c r="A10" s="25" t="inlineStr">
        <is>
          <t>외상매출금</t>
        </is>
      </c>
      <c r="B10" s="17" t="inlineStr">
        <is>
          <t>자산</t>
        </is>
      </c>
    </row>
    <row r="11">
      <c r="A11" s="25" t="inlineStr">
        <is>
          <t>받을어음</t>
        </is>
      </c>
      <c r="B11" s="17" t="inlineStr">
        <is>
          <t>자산</t>
        </is>
      </c>
    </row>
    <row r="12">
      <c r="A12" s="25" t="inlineStr">
        <is>
          <t>미수금</t>
        </is>
      </c>
      <c r="B12" s="17" t="inlineStr">
        <is>
          <t>자산</t>
        </is>
      </c>
    </row>
    <row r="13">
      <c r="A13" s="25" t="inlineStr">
        <is>
          <t>미수수익</t>
        </is>
      </c>
      <c r="B13" s="17" t="inlineStr">
        <is>
          <t>자산</t>
        </is>
      </c>
    </row>
    <row r="14">
      <c r="A14" s="25" t="inlineStr">
        <is>
          <t>선급금</t>
        </is>
      </c>
      <c r="B14" s="17" t="inlineStr">
        <is>
          <t>자산</t>
        </is>
      </c>
    </row>
    <row r="15">
      <c r="A15" s="25" t="inlineStr">
        <is>
          <t>선급비용</t>
        </is>
      </c>
      <c r="B15" s="17" t="inlineStr">
        <is>
          <t>자산</t>
        </is>
      </c>
    </row>
    <row r="16">
      <c r="A16" s="25" t="inlineStr">
        <is>
          <t>가지급금</t>
        </is>
      </c>
      <c r="B16" s="17" t="inlineStr">
        <is>
          <t>자산</t>
        </is>
      </c>
    </row>
    <row r="17">
      <c r="A17" s="25" t="inlineStr">
        <is>
          <t>재고자산</t>
        </is>
      </c>
      <c r="B17" s="17" t="inlineStr">
        <is>
          <t>자산</t>
        </is>
      </c>
    </row>
    <row r="18">
      <c r="A18" s="25" t="inlineStr">
        <is>
          <t>상품</t>
        </is>
      </c>
      <c r="B18" s="17" t="inlineStr">
        <is>
          <t>자산</t>
        </is>
      </c>
    </row>
    <row r="19">
      <c r="A19" s="25" t="inlineStr">
        <is>
          <t>제품</t>
        </is>
      </c>
      <c r="B19" s="17" t="inlineStr">
        <is>
          <t>자산</t>
        </is>
      </c>
    </row>
    <row r="20">
      <c r="A20" s="25" t="inlineStr">
        <is>
          <t>원재료</t>
        </is>
      </c>
      <c r="B20" s="17" t="inlineStr">
        <is>
          <t>자산</t>
        </is>
      </c>
    </row>
    <row r="21">
      <c r="A21" s="25" t="inlineStr">
        <is>
          <t>토지</t>
        </is>
      </c>
      <c r="B21" s="17" t="inlineStr">
        <is>
          <t>자산</t>
        </is>
      </c>
    </row>
    <row r="22">
      <c r="A22" s="25" t="inlineStr">
        <is>
          <t>건물</t>
        </is>
      </c>
      <c r="B22" s="17" t="inlineStr">
        <is>
          <t>자산</t>
        </is>
      </c>
    </row>
    <row r="23">
      <c r="A23" s="25" t="inlineStr">
        <is>
          <t>기계장치</t>
        </is>
      </c>
      <c r="B23" s="17" t="inlineStr">
        <is>
          <t>자산</t>
        </is>
      </c>
    </row>
    <row r="24">
      <c r="A24" s="25" t="inlineStr">
        <is>
          <t>차량운반구</t>
        </is>
      </c>
      <c r="B24" s="17" t="inlineStr">
        <is>
          <t>자산</t>
        </is>
      </c>
    </row>
    <row r="25">
      <c r="A25" s="25" t="inlineStr">
        <is>
          <t>비품</t>
        </is>
      </c>
      <c r="B25" s="17" t="inlineStr">
        <is>
          <t>자산</t>
        </is>
      </c>
    </row>
    <row r="26">
      <c r="A26" s="25" t="inlineStr">
        <is>
          <t>임차보증금</t>
        </is>
      </c>
      <c r="B26" s="17" t="inlineStr">
        <is>
          <t>자산</t>
        </is>
      </c>
    </row>
    <row r="27">
      <c r="A27" s="25" t="inlineStr">
        <is>
          <t>소프트웨어</t>
        </is>
      </c>
      <c r="B27" s="17" t="inlineStr">
        <is>
          <t>자산</t>
        </is>
      </c>
    </row>
    <row r="28">
      <c r="A28" s="25" t="inlineStr">
        <is>
          <t>부가세대급금</t>
        </is>
      </c>
      <c r="B28" s="17" t="inlineStr">
        <is>
          <t>자산</t>
        </is>
      </c>
    </row>
    <row r="29">
      <c r="A29" s="25" t="inlineStr">
        <is>
          <t>외상매입금</t>
        </is>
      </c>
      <c r="B29" s="17" t="inlineStr">
        <is>
          <t>부채</t>
        </is>
      </c>
    </row>
    <row r="30">
      <c r="A30" s="25" t="inlineStr">
        <is>
          <t>지급어음</t>
        </is>
      </c>
      <c r="B30" s="17" t="inlineStr">
        <is>
          <t>부채</t>
        </is>
      </c>
    </row>
    <row r="31">
      <c r="A31" s="25" t="inlineStr">
        <is>
          <t>미지급금</t>
        </is>
      </c>
      <c r="B31" s="17" t="inlineStr">
        <is>
          <t>부채</t>
        </is>
      </c>
    </row>
    <row r="32">
      <c r="A32" s="25" t="inlineStr">
        <is>
          <t>미지급비용</t>
        </is>
      </c>
      <c r="B32" s="17" t="inlineStr">
        <is>
          <t>부채</t>
        </is>
      </c>
    </row>
    <row r="33">
      <c r="A33" s="25" t="inlineStr">
        <is>
          <t>예수금</t>
        </is>
      </c>
      <c r="B33" s="17" t="inlineStr">
        <is>
          <t>부채</t>
        </is>
      </c>
    </row>
    <row r="34">
      <c r="A34" s="25" t="inlineStr">
        <is>
          <t>부가세예수금</t>
        </is>
      </c>
      <c r="B34" s="17" t="inlineStr">
        <is>
          <t>부채</t>
        </is>
      </c>
    </row>
    <row r="35">
      <c r="A35" s="25" t="inlineStr">
        <is>
          <t>선수금</t>
        </is>
      </c>
      <c r="B35" s="17" t="inlineStr">
        <is>
          <t>부채</t>
        </is>
      </c>
    </row>
    <row r="36">
      <c r="A36" s="25" t="inlineStr">
        <is>
          <t>선수수익</t>
        </is>
      </c>
      <c r="B36" s="17" t="inlineStr">
        <is>
          <t>부채</t>
        </is>
      </c>
    </row>
    <row r="37">
      <c r="A37" s="25" t="inlineStr">
        <is>
          <t>가수금</t>
        </is>
      </c>
      <c r="B37" s="17" t="inlineStr">
        <is>
          <t>부채</t>
        </is>
      </c>
    </row>
    <row r="38">
      <c r="A38" s="25" t="inlineStr">
        <is>
          <t>단기차입금</t>
        </is>
      </c>
      <c r="B38" s="17" t="inlineStr">
        <is>
          <t>부채</t>
        </is>
      </c>
    </row>
    <row r="39">
      <c r="A39" s="25" t="inlineStr">
        <is>
          <t>장기차입금</t>
        </is>
      </c>
      <c r="B39" s="17" t="inlineStr">
        <is>
          <t>부채</t>
        </is>
      </c>
    </row>
    <row r="40">
      <c r="A40" s="25" t="inlineStr">
        <is>
          <t>유동성장기부채</t>
        </is>
      </c>
      <c r="B40" s="17" t="inlineStr">
        <is>
          <t>부채</t>
        </is>
      </c>
    </row>
    <row r="41">
      <c r="A41" s="25" t="inlineStr">
        <is>
          <t>퇴직급여충당부채</t>
        </is>
      </c>
      <c r="B41" s="17" t="inlineStr">
        <is>
          <t>부채</t>
        </is>
      </c>
    </row>
    <row r="42">
      <c r="A42" s="25" t="inlineStr">
        <is>
          <t>자본금</t>
        </is>
      </c>
      <c r="B42" s="17" t="inlineStr">
        <is>
          <t>자본</t>
        </is>
      </c>
    </row>
    <row r="43">
      <c r="A43" s="25" t="inlineStr">
        <is>
          <t>이익잉여금</t>
        </is>
      </c>
      <c r="B43" s="17" t="inlineStr">
        <is>
          <t>자본</t>
        </is>
      </c>
    </row>
    <row r="44">
      <c r="A44" s="25" t="inlineStr">
        <is>
          <t>인출금</t>
        </is>
      </c>
      <c r="B44" s="17" t="inlineStr">
        <is>
          <t>자본</t>
        </is>
      </c>
    </row>
    <row r="45">
      <c r="A45" s="25" t="inlineStr">
        <is>
          <t>매출</t>
        </is>
      </c>
      <c r="B45" s="17" t="inlineStr">
        <is>
          <t>수익</t>
        </is>
      </c>
    </row>
    <row r="46">
      <c r="A46" s="25" t="inlineStr">
        <is>
          <t>이자수익</t>
        </is>
      </c>
      <c r="B46" s="17" t="inlineStr">
        <is>
          <t>수익</t>
        </is>
      </c>
    </row>
    <row r="47">
      <c r="A47" s="25" t="inlineStr">
        <is>
          <t>잡이익</t>
        </is>
      </c>
      <c r="B47" s="17" t="inlineStr">
        <is>
          <t>수익</t>
        </is>
      </c>
    </row>
    <row r="48">
      <c r="A48" s="25" t="inlineStr">
        <is>
          <t>매입</t>
        </is>
      </c>
      <c r="B48" s="17" t="inlineStr">
        <is>
          <t>비용</t>
        </is>
      </c>
    </row>
    <row r="49">
      <c r="A49" s="25" t="inlineStr">
        <is>
          <t>급여</t>
        </is>
      </c>
      <c r="B49" s="17" t="inlineStr">
        <is>
          <t>비용</t>
        </is>
      </c>
    </row>
    <row r="50">
      <c r="A50" s="25" t="inlineStr">
        <is>
          <t>복리후생비</t>
        </is>
      </c>
      <c r="B50" s="17" t="inlineStr">
        <is>
          <t>비용</t>
        </is>
      </c>
    </row>
    <row r="51">
      <c r="A51" s="25" t="inlineStr">
        <is>
          <t>임차료</t>
        </is>
      </c>
      <c r="B51" s="17" t="inlineStr">
        <is>
          <t>비용</t>
        </is>
      </c>
    </row>
    <row r="52">
      <c r="A52" s="25" t="inlineStr">
        <is>
          <t>감가상각비</t>
        </is>
      </c>
      <c r="B52" s="17" t="inlineStr">
        <is>
          <t>비용</t>
        </is>
      </c>
    </row>
    <row r="53">
      <c r="A53" s="25" t="inlineStr">
        <is>
          <t>지급수수료</t>
        </is>
      </c>
      <c r="B53" s="17" t="inlineStr">
        <is>
          <t>비용</t>
        </is>
      </c>
    </row>
    <row r="54">
      <c r="A54" s="25" t="inlineStr">
        <is>
          <t>소모품비</t>
        </is>
      </c>
      <c r="B54" s="17" t="inlineStr">
        <is>
          <t>비용</t>
        </is>
      </c>
    </row>
    <row r="55">
      <c r="A55" s="25" t="inlineStr">
        <is>
          <t>여비교통비</t>
        </is>
      </c>
      <c r="B55" s="17" t="inlineStr">
        <is>
          <t>비용</t>
        </is>
      </c>
    </row>
    <row r="56">
      <c r="A56" s="25" t="inlineStr">
        <is>
          <t>통신비</t>
        </is>
      </c>
      <c r="B56" s="17" t="inlineStr">
        <is>
          <t>비용</t>
        </is>
      </c>
    </row>
    <row r="57">
      <c r="A57" s="25" t="inlineStr">
        <is>
          <t>세금과공과</t>
        </is>
      </c>
      <c r="B57" s="17" t="inlineStr">
        <is>
          <t>비용</t>
        </is>
      </c>
    </row>
    <row r="58">
      <c r="A58" s="25" t="inlineStr">
        <is>
          <t>이자비용</t>
        </is>
      </c>
      <c r="B58" s="17" t="inlineStr">
        <is>
          <t>비용</t>
        </is>
      </c>
    </row>
    <row r="59">
      <c r="A59" s="25" t="inlineStr">
        <is>
          <t>잡손실</t>
        </is>
      </c>
      <c r="B59" s="17" t="inlineStr">
        <is>
          <t>비용</t>
        </is>
      </c>
    </row>
    <row r="60">
      <c r="A60" s="23" t="n"/>
      <c r="B60" s="23" t="n"/>
    </row>
    <row r="61">
      <c r="A61" s="23" t="n"/>
      <c r="B61" s="23" t="n"/>
    </row>
    <row r="62">
      <c r="A62" s="23" t="n"/>
      <c r="B62" s="23" t="n"/>
    </row>
    <row r="63">
      <c r="A63" s="23" t="n"/>
      <c r="B63" s="23" t="n"/>
    </row>
    <row r="64">
      <c r="A64" s="23" t="n"/>
      <c r="B64" s="23" t="n"/>
    </row>
    <row r="65">
      <c r="A65" s="23" t="n"/>
      <c r="B65" s="23" t="n"/>
    </row>
    <row r="66">
      <c r="A66" s="23" t="n"/>
      <c r="B66" s="23" t="n"/>
    </row>
    <row r="67">
      <c r="A67" s="23" t="n"/>
      <c r="B67" s="23" t="n"/>
    </row>
    <row r="68">
      <c r="A68" s="23" t="n"/>
      <c r="B68" s="23" t="n"/>
    </row>
    <row r="69">
      <c r="A69" s="23" t="n"/>
      <c r="B69" s="23" t="n"/>
    </row>
    <row r="70">
      <c r="A70" s="23" t="n"/>
      <c r="B70" s="23" t="n"/>
    </row>
    <row r="71">
      <c r="A71" s="23" t="n"/>
      <c r="B71" s="23" t="n"/>
    </row>
    <row r="72">
      <c r="A72" s="23" t="n"/>
      <c r="B72" s="23" t="n"/>
    </row>
    <row r="73">
      <c r="A73" s="23" t="n"/>
      <c r="B73" s="23" t="n"/>
    </row>
    <row r="74">
      <c r="A74" s="23" t="n"/>
      <c r="B74" s="23" t="n"/>
    </row>
    <row r="75">
      <c r="A75" s="23" t="n"/>
      <c r="B75" s="23" t="n"/>
    </row>
    <row r="76">
      <c r="A76" s="23" t="n"/>
      <c r="B76" s="23" t="n"/>
    </row>
    <row r="77">
      <c r="A77" s="23" t="n"/>
      <c r="B77" s="23" t="n"/>
    </row>
    <row r="78">
      <c r="A78" s="23" t="n"/>
      <c r="B78" s="23" t="n"/>
    </row>
    <row r="79">
      <c r="A79" s="23" t="n"/>
      <c r="B79" s="23" t="n"/>
    </row>
    <row r="80">
      <c r="A80" s="23" t="n"/>
      <c r="B80" s="23" t="n"/>
    </row>
    <row r="81">
      <c r="A81" s="23" t="n"/>
      <c r="B81" s="23" t="n"/>
    </row>
    <row r="82">
      <c r="A82" s="23" t="n"/>
      <c r="B82" s="23" t="n"/>
    </row>
    <row r="83">
      <c r="A83" s="23" t="n"/>
      <c r="B83" s="23" t="n"/>
    </row>
    <row r="84">
      <c r="A84" s="23" t="n"/>
      <c r="B84" s="23" t="n"/>
    </row>
    <row r="85">
      <c r="A85" s="23" t="n"/>
      <c r="B85" s="23" t="n"/>
    </row>
    <row r="86">
      <c r="A86" s="23" t="n"/>
      <c r="B86" s="23" t="n"/>
    </row>
    <row r="87">
      <c r="A87" s="23" t="n"/>
      <c r="B87" s="23" t="n"/>
    </row>
    <row r="88">
      <c r="A88" s="23" t="n"/>
      <c r="B88" s="23" t="n"/>
    </row>
    <row r="89">
      <c r="A89" s="23" t="n"/>
      <c r="B89" s="23" t="n"/>
    </row>
    <row r="90">
      <c r="A90" s="23" t="n"/>
      <c r="B90" s="23" t="n"/>
    </row>
    <row r="91">
      <c r="A91" s="23" t="n"/>
      <c r="B91" s="23" t="n"/>
    </row>
    <row r="92">
      <c r="A92" s="23" t="n"/>
      <c r="B92" s="23" t="n"/>
    </row>
    <row r="93">
      <c r="A93" s="23" t="n"/>
      <c r="B93" s="23" t="n"/>
    </row>
    <row r="94">
      <c r="A94" s="23" t="n"/>
      <c r="B94" s="23" t="n"/>
    </row>
    <row r="95">
      <c r="A95" s="23" t="n"/>
      <c r="B95" s="23" t="n"/>
    </row>
    <row r="96">
      <c r="A96" s="23" t="n"/>
      <c r="B96" s="23" t="n"/>
    </row>
    <row r="97">
      <c r="A97" s="23" t="n"/>
      <c r="B97" s="23" t="n"/>
    </row>
    <row r="98">
      <c r="A98" s="23" t="n"/>
      <c r="B98" s="23" t="n"/>
    </row>
    <row r="99">
      <c r="A99" s="23" t="n"/>
      <c r="B99" s="23" t="n"/>
    </row>
    <row r="100">
      <c r="A100" s="23" t="n"/>
      <c r="B100" s="23" t="n"/>
    </row>
    <row r="101">
      <c r="A101" s="23" t="n"/>
      <c r="B101" s="23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BFBFBF"/>
    <outlinePr summaryBelow="1" summaryRight="1"/>
    <pageSetUpPr/>
  </sheetPr>
  <dimension ref="A1:K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16" customWidth="1" min="4" max="4"/>
    <col width="15" customWidth="1" min="5" max="5"/>
    <col width="15" customWidth="1" min="6" max="6"/>
    <col width="13" customWidth="1" min="7" max="7"/>
    <col width="13" customWidth="1" min="8" max="8"/>
    <col width="15" customWidth="1" min="9" max="9"/>
    <col width="14" customWidth="1" min="10" max="10"/>
    <col width="11" customWidth="1" min="11" max="11"/>
  </cols>
  <sheetData>
    <row r="1">
      <c r="A1" s="18" t="inlineStr">
        <is>
          <t>자동 · 결산명세서 — 계정 자동 추출(코드 우선) · 원장/조정 집계</t>
        </is>
      </c>
    </row>
    <row r="2">
      <c r="A2" s="19" t="inlineStr">
        <is>
          <t>✍ 직접 입력: 없음 — 이 시트는 전부 자동이니 손대지 마세요.</t>
        </is>
      </c>
    </row>
    <row r="3">
      <c r="A3" s="2" t="inlineStr">
        <is>
          <t>⚙ 자동 계산: 원장의 계정을 자동 추출해 차변·대변·조정·잔액을 집계합니다. '미분류'가 뜨면 [계정분류]에, 계정명이 코드 그대로 보이면 [코드매핑]에 추가하세요.</t>
        </is>
      </c>
    </row>
    <row r="4">
      <c r="A4" s="9" t="inlineStr">
        <is>
          <t>구분</t>
        </is>
      </c>
      <c r="B4" s="9" t="inlineStr">
        <is>
          <t>계정키</t>
        </is>
      </c>
      <c r="C4" s="9" t="inlineStr">
        <is>
          <t>원가구분</t>
        </is>
      </c>
      <c r="D4" s="9" t="inlineStr">
        <is>
          <t>계정과목</t>
        </is>
      </c>
      <c r="E4" s="9" t="inlineStr">
        <is>
          <t>원장 차변합계</t>
        </is>
      </c>
      <c r="F4" s="9" t="inlineStr">
        <is>
          <t>원장 대변합계</t>
        </is>
      </c>
      <c r="G4" s="9" t="inlineStr">
        <is>
          <t>조정 차변</t>
        </is>
      </c>
      <c r="H4" s="9" t="inlineStr">
        <is>
          <t>조정 대변</t>
        </is>
      </c>
      <c r="I4" s="9" t="inlineStr">
        <is>
          <t>당월 잔액</t>
        </is>
      </c>
      <c r="J4" s="9" t="inlineStr">
        <is>
          <t>비고</t>
        </is>
      </c>
      <c r="K4" s="9" t="inlineStr">
        <is>
          <t>매핑행(자동)</t>
        </is>
      </c>
    </row>
    <row r="5">
      <c r="A5" s="17">
        <f>IF($B5="","",IF(AND($K5&lt;&gt;"",INDEX(코드매핑!$E$5:$E$104,$K5)&lt;&gt;""),INDEX(코드매핑!$E$5:$E$104,$K5),IFERROR(INDEX(계정분류!$B$5:$B$101,MATCH(INDEX(원장입력!$J$5:$J$204,MATCH($B5&amp;"#1",원장입력!$L$5:$L$204,0)),계정분류!$A$5:$A$101,0)),"미분류")))</f>
        <v/>
      </c>
      <c r="B5" s="25">
        <f>IFERROR(INDEX(원장입력!$I$5:$I$204,MATCH(ROW()-4,원장입력!$M$5:$M$204,0)),"")</f>
        <v/>
      </c>
      <c r="C5" s="17">
        <f>IF($B5="","",IF(AND($K5&lt;&gt;"",INDEX(코드매핑!$F$5:$F$104,$K5)&lt;&gt;""),INDEX(코드매핑!$F$5:$F$104,$K5),IF(LEFT($B5,1)="5","제조",IF(LEFT($B5,1)="6","도급",IF(LEFT($B5,1)="7","분양",IF(LEFT($B5,1)="8","판관",""))))))</f>
        <v/>
      </c>
      <c r="D5" s="25">
        <f>IF($B5="","",IF(INDEX(원장입력!$J$5:$J$204,MATCH($B5&amp;"#1",원장입력!$L$5:$L$204,0))="",$B5&amp;"",INDEX(원장입력!$J$5:$J$204,MATCH($B5&amp;"#1",원장입력!$L$5:$L$204,0))&amp;IF(AND($C5&lt;&gt;"",ISERROR(FIND("(",INDEX(원장입력!$J$5:$J$204,MATCH($B5&amp;"#1",원장입력!$L$5:$L$204,0)))))," ("&amp;LEFT($C5,1)&amp;")","")))</f>
        <v/>
      </c>
      <c r="E5" s="27">
        <f>IF($B5="","",SUMIFS(원장입력!$G$5:$G$204,원장입력!$I$5:$I$204,$B5))</f>
        <v/>
      </c>
      <c r="F5" s="27">
        <f>IF($B5="","",SUMIFS(원장입력!$H$5:$H$204,원장입력!$I$5:$I$204,$B5))</f>
        <v/>
      </c>
      <c r="G5" s="27">
        <f>IF($B5="","",SUMIFS(결산조정!$B$5:$B$104,결산조정!$A$5:$A$104,$B5)+IF($D5=$B5,0,SUMIFS(결산조정!$B$5:$B$104,결산조정!$A$5:$A$104,$D5)))</f>
        <v/>
      </c>
      <c r="H5" s="27">
        <f>IF($B5="","",SUMIFS(결산조정!$C$5:$C$104,결산조정!$A$5:$A$104,$B5)+IF($D5=$B5,0,SUMIFS(결산조정!$C$5:$C$104,결산조정!$A$5:$A$104,$D5)))</f>
        <v/>
      </c>
      <c r="I5" s="27">
        <f>IF($B5="","",IF(OR($A5="자산",$A5="비용"),E5-F5+G5-H5,F5-E5+H5-G5))</f>
        <v/>
      </c>
      <c r="J5" s="28" t="n"/>
      <c r="K5" s="2">
        <f>IF($B5="","",IFERROR(MATCH(--$B5,코드매핑!$A$5:$A$104,0),IFERROR(MATCH($B5,코드매핑!$A$5:$A$104,0),"")))</f>
        <v/>
      </c>
    </row>
    <row r="6">
      <c r="A6" s="17">
        <f>IF($B6="","",IF(AND($K6&lt;&gt;"",INDEX(코드매핑!$E$5:$E$104,$K6)&lt;&gt;""),INDEX(코드매핑!$E$5:$E$104,$K6),IFERROR(INDEX(계정분류!$B$5:$B$101,MATCH(INDEX(원장입력!$J$5:$J$204,MATCH($B6&amp;"#1",원장입력!$L$5:$L$204,0)),계정분류!$A$5:$A$101,0)),"미분류")))</f>
        <v/>
      </c>
      <c r="B6" s="25">
        <f>IFERROR(INDEX(원장입력!$I$5:$I$204,MATCH(ROW()-4,원장입력!$M$5:$M$204,0)),"")</f>
        <v/>
      </c>
      <c r="C6" s="17">
        <f>IF($B6="","",IF(AND($K6&lt;&gt;"",INDEX(코드매핑!$F$5:$F$104,$K6)&lt;&gt;""),INDEX(코드매핑!$F$5:$F$104,$K6),IF(LEFT($B6,1)="5","제조",IF(LEFT($B6,1)="6","도급",IF(LEFT($B6,1)="7","분양",IF(LEFT($B6,1)="8","판관",""))))))</f>
        <v/>
      </c>
      <c r="D6" s="25">
        <f>IF($B6="","",IF(INDEX(원장입력!$J$5:$J$204,MATCH($B6&amp;"#1",원장입력!$L$5:$L$204,0))="",$B6&amp;"",INDEX(원장입력!$J$5:$J$204,MATCH($B6&amp;"#1",원장입력!$L$5:$L$204,0))&amp;IF(AND($C6&lt;&gt;"",ISERROR(FIND("(",INDEX(원장입력!$J$5:$J$204,MATCH($B6&amp;"#1",원장입력!$L$5:$L$204,0)))))," ("&amp;LEFT($C6,1)&amp;")","")))</f>
        <v/>
      </c>
      <c r="E6" s="27">
        <f>IF($B6="","",SUMIFS(원장입력!$G$5:$G$204,원장입력!$I$5:$I$204,$B6))</f>
        <v/>
      </c>
      <c r="F6" s="27">
        <f>IF($B6="","",SUMIFS(원장입력!$H$5:$H$204,원장입력!$I$5:$I$204,$B6))</f>
        <v/>
      </c>
      <c r="G6" s="27">
        <f>IF($B6="","",SUMIFS(결산조정!$B$5:$B$104,결산조정!$A$5:$A$104,$B6)+IF($D6=$B6,0,SUMIFS(결산조정!$B$5:$B$104,결산조정!$A$5:$A$104,$D6)))</f>
        <v/>
      </c>
      <c r="H6" s="27">
        <f>IF($B6="","",SUMIFS(결산조정!$C$5:$C$104,결산조정!$A$5:$A$104,$B6)+IF($D6=$B6,0,SUMIFS(결산조정!$C$5:$C$104,결산조정!$A$5:$A$104,$D6)))</f>
        <v/>
      </c>
      <c r="I6" s="27">
        <f>IF($B6="","",IF(OR($A6="자산",$A6="비용"),E6-F6+G6-H6,F6-E6+H6-G6))</f>
        <v/>
      </c>
      <c r="J6" s="28" t="n"/>
      <c r="K6" s="2">
        <f>IF($B6="","",IFERROR(MATCH(--$B6,코드매핑!$A$5:$A$104,0),IFERROR(MATCH($B6,코드매핑!$A$5:$A$104,0),"")))</f>
        <v/>
      </c>
    </row>
    <row r="7">
      <c r="A7" s="17">
        <f>IF($B7="","",IF(AND($K7&lt;&gt;"",INDEX(코드매핑!$E$5:$E$104,$K7)&lt;&gt;""),INDEX(코드매핑!$E$5:$E$104,$K7),IFERROR(INDEX(계정분류!$B$5:$B$101,MATCH(INDEX(원장입력!$J$5:$J$204,MATCH($B7&amp;"#1",원장입력!$L$5:$L$204,0)),계정분류!$A$5:$A$101,0)),"미분류")))</f>
        <v/>
      </c>
      <c r="B7" s="25">
        <f>IFERROR(INDEX(원장입력!$I$5:$I$204,MATCH(ROW()-4,원장입력!$M$5:$M$204,0)),"")</f>
        <v/>
      </c>
      <c r="C7" s="17">
        <f>IF($B7="","",IF(AND($K7&lt;&gt;"",INDEX(코드매핑!$F$5:$F$104,$K7)&lt;&gt;""),INDEX(코드매핑!$F$5:$F$104,$K7),IF(LEFT($B7,1)="5","제조",IF(LEFT($B7,1)="6","도급",IF(LEFT($B7,1)="7","분양",IF(LEFT($B7,1)="8","판관",""))))))</f>
        <v/>
      </c>
      <c r="D7" s="25">
        <f>IF($B7="","",IF(INDEX(원장입력!$J$5:$J$204,MATCH($B7&amp;"#1",원장입력!$L$5:$L$204,0))="",$B7&amp;"",INDEX(원장입력!$J$5:$J$204,MATCH($B7&amp;"#1",원장입력!$L$5:$L$204,0))&amp;IF(AND($C7&lt;&gt;"",ISERROR(FIND("(",INDEX(원장입력!$J$5:$J$204,MATCH($B7&amp;"#1",원장입력!$L$5:$L$204,0)))))," ("&amp;LEFT($C7,1)&amp;")","")))</f>
        <v/>
      </c>
      <c r="E7" s="27">
        <f>IF($B7="","",SUMIFS(원장입력!$G$5:$G$204,원장입력!$I$5:$I$204,$B7))</f>
        <v/>
      </c>
      <c r="F7" s="27">
        <f>IF($B7="","",SUMIFS(원장입력!$H$5:$H$204,원장입력!$I$5:$I$204,$B7))</f>
        <v/>
      </c>
      <c r="G7" s="27">
        <f>IF($B7="","",SUMIFS(결산조정!$B$5:$B$104,결산조정!$A$5:$A$104,$B7)+IF($D7=$B7,0,SUMIFS(결산조정!$B$5:$B$104,결산조정!$A$5:$A$104,$D7)))</f>
        <v/>
      </c>
      <c r="H7" s="27">
        <f>IF($B7="","",SUMIFS(결산조정!$C$5:$C$104,결산조정!$A$5:$A$104,$B7)+IF($D7=$B7,0,SUMIFS(결산조정!$C$5:$C$104,결산조정!$A$5:$A$104,$D7)))</f>
        <v/>
      </c>
      <c r="I7" s="27">
        <f>IF($B7="","",IF(OR($A7="자산",$A7="비용"),E7-F7+G7-H7,F7-E7+H7-G7))</f>
        <v/>
      </c>
      <c r="J7" s="28" t="n"/>
      <c r="K7" s="2">
        <f>IF($B7="","",IFERROR(MATCH(--$B7,코드매핑!$A$5:$A$104,0),IFERROR(MATCH($B7,코드매핑!$A$5:$A$104,0),"")))</f>
        <v/>
      </c>
    </row>
    <row r="8">
      <c r="A8" s="17">
        <f>IF($B8="","",IF(AND($K8&lt;&gt;"",INDEX(코드매핑!$E$5:$E$104,$K8)&lt;&gt;""),INDEX(코드매핑!$E$5:$E$104,$K8),IFERROR(INDEX(계정분류!$B$5:$B$101,MATCH(INDEX(원장입력!$J$5:$J$204,MATCH($B8&amp;"#1",원장입력!$L$5:$L$204,0)),계정분류!$A$5:$A$101,0)),"미분류")))</f>
        <v/>
      </c>
      <c r="B8" s="25">
        <f>IFERROR(INDEX(원장입력!$I$5:$I$204,MATCH(ROW()-4,원장입력!$M$5:$M$204,0)),"")</f>
        <v/>
      </c>
      <c r="C8" s="17">
        <f>IF($B8="","",IF(AND($K8&lt;&gt;"",INDEX(코드매핑!$F$5:$F$104,$K8)&lt;&gt;""),INDEX(코드매핑!$F$5:$F$104,$K8),IF(LEFT($B8,1)="5","제조",IF(LEFT($B8,1)="6","도급",IF(LEFT($B8,1)="7","분양",IF(LEFT($B8,1)="8","판관",""))))))</f>
        <v/>
      </c>
      <c r="D8" s="25">
        <f>IF($B8="","",IF(INDEX(원장입력!$J$5:$J$204,MATCH($B8&amp;"#1",원장입력!$L$5:$L$204,0))="",$B8&amp;"",INDEX(원장입력!$J$5:$J$204,MATCH($B8&amp;"#1",원장입력!$L$5:$L$204,0))&amp;IF(AND($C8&lt;&gt;"",ISERROR(FIND("(",INDEX(원장입력!$J$5:$J$204,MATCH($B8&amp;"#1",원장입력!$L$5:$L$204,0)))))," ("&amp;LEFT($C8,1)&amp;")","")))</f>
        <v/>
      </c>
      <c r="E8" s="27">
        <f>IF($B8="","",SUMIFS(원장입력!$G$5:$G$204,원장입력!$I$5:$I$204,$B8))</f>
        <v/>
      </c>
      <c r="F8" s="27">
        <f>IF($B8="","",SUMIFS(원장입력!$H$5:$H$204,원장입력!$I$5:$I$204,$B8))</f>
        <v/>
      </c>
      <c r="G8" s="27">
        <f>IF($B8="","",SUMIFS(결산조정!$B$5:$B$104,결산조정!$A$5:$A$104,$B8)+IF($D8=$B8,0,SUMIFS(결산조정!$B$5:$B$104,결산조정!$A$5:$A$104,$D8)))</f>
        <v/>
      </c>
      <c r="H8" s="27">
        <f>IF($B8="","",SUMIFS(결산조정!$C$5:$C$104,결산조정!$A$5:$A$104,$B8)+IF($D8=$B8,0,SUMIFS(결산조정!$C$5:$C$104,결산조정!$A$5:$A$104,$D8)))</f>
        <v/>
      </c>
      <c r="I8" s="27">
        <f>IF($B8="","",IF(OR($A8="자산",$A8="비용"),E8-F8+G8-H8,F8-E8+H8-G8))</f>
        <v/>
      </c>
      <c r="J8" s="28" t="n"/>
      <c r="K8" s="2">
        <f>IF($B8="","",IFERROR(MATCH(--$B8,코드매핑!$A$5:$A$104,0),IFERROR(MATCH($B8,코드매핑!$A$5:$A$104,0),"")))</f>
        <v/>
      </c>
    </row>
    <row r="9">
      <c r="A9" s="17">
        <f>IF($B9="","",IF(AND($K9&lt;&gt;"",INDEX(코드매핑!$E$5:$E$104,$K9)&lt;&gt;""),INDEX(코드매핑!$E$5:$E$104,$K9),IFERROR(INDEX(계정분류!$B$5:$B$101,MATCH(INDEX(원장입력!$J$5:$J$204,MATCH($B9&amp;"#1",원장입력!$L$5:$L$204,0)),계정분류!$A$5:$A$101,0)),"미분류")))</f>
        <v/>
      </c>
      <c r="B9" s="25">
        <f>IFERROR(INDEX(원장입력!$I$5:$I$204,MATCH(ROW()-4,원장입력!$M$5:$M$204,0)),"")</f>
        <v/>
      </c>
      <c r="C9" s="17">
        <f>IF($B9="","",IF(AND($K9&lt;&gt;"",INDEX(코드매핑!$F$5:$F$104,$K9)&lt;&gt;""),INDEX(코드매핑!$F$5:$F$104,$K9),IF(LEFT($B9,1)="5","제조",IF(LEFT($B9,1)="6","도급",IF(LEFT($B9,1)="7","분양",IF(LEFT($B9,1)="8","판관",""))))))</f>
        <v/>
      </c>
      <c r="D9" s="25">
        <f>IF($B9="","",IF(INDEX(원장입력!$J$5:$J$204,MATCH($B9&amp;"#1",원장입력!$L$5:$L$204,0))="",$B9&amp;"",INDEX(원장입력!$J$5:$J$204,MATCH($B9&amp;"#1",원장입력!$L$5:$L$204,0))&amp;IF(AND($C9&lt;&gt;"",ISERROR(FIND("(",INDEX(원장입력!$J$5:$J$204,MATCH($B9&amp;"#1",원장입력!$L$5:$L$204,0)))))," ("&amp;LEFT($C9,1)&amp;")","")))</f>
        <v/>
      </c>
      <c r="E9" s="27">
        <f>IF($B9="","",SUMIFS(원장입력!$G$5:$G$204,원장입력!$I$5:$I$204,$B9))</f>
        <v/>
      </c>
      <c r="F9" s="27">
        <f>IF($B9="","",SUMIFS(원장입력!$H$5:$H$204,원장입력!$I$5:$I$204,$B9))</f>
        <v/>
      </c>
      <c r="G9" s="27">
        <f>IF($B9="","",SUMIFS(결산조정!$B$5:$B$104,결산조정!$A$5:$A$104,$B9)+IF($D9=$B9,0,SUMIFS(결산조정!$B$5:$B$104,결산조정!$A$5:$A$104,$D9)))</f>
        <v/>
      </c>
      <c r="H9" s="27">
        <f>IF($B9="","",SUMIFS(결산조정!$C$5:$C$104,결산조정!$A$5:$A$104,$B9)+IF($D9=$B9,0,SUMIFS(결산조정!$C$5:$C$104,결산조정!$A$5:$A$104,$D9)))</f>
        <v/>
      </c>
      <c r="I9" s="27">
        <f>IF($B9="","",IF(OR($A9="자산",$A9="비용"),E9-F9+G9-H9,F9-E9+H9-G9))</f>
        <v/>
      </c>
      <c r="J9" s="28" t="n"/>
      <c r="K9" s="2">
        <f>IF($B9="","",IFERROR(MATCH(--$B9,코드매핑!$A$5:$A$104,0),IFERROR(MATCH($B9,코드매핑!$A$5:$A$104,0),"")))</f>
        <v/>
      </c>
    </row>
    <row r="10">
      <c r="A10" s="17">
        <f>IF($B10="","",IF(AND($K10&lt;&gt;"",INDEX(코드매핑!$E$5:$E$104,$K10)&lt;&gt;""),INDEX(코드매핑!$E$5:$E$104,$K10),IFERROR(INDEX(계정분류!$B$5:$B$101,MATCH(INDEX(원장입력!$J$5:$J$204,MATCH($B10&amp;"#1",원장입력!$L$5:$L$204,0)),계정분류!$A$5:$A$101,0)),"미분류")))</f>
        <v/>
      </c>
      <c r="B10" s="25">
        <f>IFERROR(INDEX(원장입력!$I$5:$I$204,MATCH(ROW()-4,원장입력!$M$5:$M$204,0)),"")</f>
        <v/>
      </c>
      <c r="C10" s="17">
        <f>IF($B10="","",IF(AND($K10&lt;&gt;"",INDEX(코드매핑!$F$5:$F$104,$K10)&lt;&gt;""),INDEX(코드매핑!$F$5:$F$104,$K10),IF(LEFT($B10,1)="5","제조",IF(LEFT($B10,1)="6","도급",IF(LEFT($B10,1)="7","분양",IF(LEFT($B10,1)="8","판관",""))))))</f>
        <v/>
      </c>
      <c r="D10" s="25">
        <f>IF($B10="","",IF(INDEX(원장입력!$J$5:$J$204,MATCH($B10&amp;"#1",원장입력!$L$5:$L$204,0))="",$B10&amp;"",INDEX(원장입력!$J$5:$J$204,MATCH($B10&amp;"#1",원장입력!$L$5:$L$204,0))&amp;IF(AND($C10&lt;&gt;"",ISERROR(FIND("(",INDEX(원장입력!$J$5:$J$204,MATCH($B10&amp;"#1",원장입력!$L$5:$L$204,0)))))," ("&amp;LEFT($C10,1)&amp;")","")))</f>
        <v/>
      </c>
      <c r="E10" s="27">
        <f>IF($B10="","",SUMIFS(원장입력!$G$5:$G$204,원장입력!$I$5:$I$204,$B10))</f>
        <v/>
      </c>
      <c r="F10" s="27">
        <f>IF($B10="","",SUMIFS(원장입력!$H$5:$H$204,원장입력!$I$5:$I$204,$B10))</f>
        <v/>
      </c>
      <c r="G10" s="27">
        <f>IF($B10="","",SUMIFS(결산조정!$B$5:$B$104,결산조정!$A$5:$A$104,$B10)+IF($D10=$B10,0,SUMIFS(결산조정!$B$5:$B$104,결산조정!$A$5:$A$104,$D10)))</f>
        <v/>
      </c>
      <c r="H10" s="27">
        <f>IF($B10="","",SUMIFS(결산조정!$C$5:$C$104,결산조정!$A$5:$A$104,$B10)+IF($D10=$B10,0,SUMIFS(결산조정!$C$5:$C$104,결산조정!$A$5:$A$104,$D10)))</f>
        <v/>
      </c>
      <c r="I10" s="27">
        <f>IF($B10="","",IF(OR($A10="자산",$A10="비용"),E10-F10+G10-H10,F10-E10+H10-G10))</f>
        <v/>
      </c>
      <c r="J10" s="28" t="n"/>
      <c r="K10" s="2">
        <f>IF($B10="","",IFERROR(MATCH(--$B10,코드매핑!$A$5:$A$104,0),IFERROR(MATCH($B10,코드매핑!$A$5:$A$104,0),"")))</f>
        <v/>
      </c>
    </row>
    <row r="11">
      <c r="A11" s="17">
        <f>IF($B11="","",IF(AND($K11&lt;&gt;"",INDEX(코드매핑!$E$5:$E$104,$K11)&lt;&gt;""),INDEX(코드매핑!$E$5:$E$104,$K11),IFERROR(INDEX(계정분류!$B$5:$B$101,MATCH(INDEX(원장입력!$J$5:$J$204,MATCH($B11&amp;"#1",원장입력!$L$5:$L$204,0)),계정분류!$A$5:$A$101,0)),"미분류")))</f>
        <v/>
      </c>
      <c r="B11" s="25">
        <f>IFERROR(INDEX(원장입력!$I$5:$I$204,MATCH(ROW()-4,원장입력!$M$5:$M$204,0)),"")</f>
        <v/>
      </c>
      <c r="C11" s="17">
        <f>IF($B11="","",IF(AND($K11&lt;&gt;"",INDEX(코드매핑!$F$5:$F$104,$K11)&lt;&gt;""),INDEX(코드매핑!$F$5:$F$104,$K11),IF(LEFT($B11,1)="5","제조",IF(LEFT($B11,1)="6","도급",IF(LEFT($B11,1)="7","분양",IF(LEFT($B11,1)="8","판관",""))))))</f>
        <v/>
      </c>
      <c r="D11" s="25">
        <f>IF($B11="","",IF(INDEX(원장입력!$J$5:$J$204,MATCH($B11&amp;"#1",원장입력!$L$5:$L$204,0))="",$B11&amp;"",INDEX(원장입력!$J$5:$J$204,MATCH($B11&amp;"#1",원장입력!$L$5:$L$204,0))&amp;IF(AND($C11&lt;&gt;"",ISERROR(FIND("(",INDEX(원장입력!$J$5:$J$204,MATCH($B11&amp;"#1",원장입력!$L$5:$L$204,0)))))," ("&amp;LEFT($C11,1)&amp;")","")))</f>
        <v/>
      </c>
      <c r="E11" s="27">
        <f>IF($B11="","",SUMIFS(원장입력!$G$5:$G$204,원장입력!$I$5:$I$204,$B11))</f>
        <v/>
      </c>
      <c r="F11" s="27">
        <f>IF($B11="","",SUMIFS(원장입력!$H$5:$H$204,원장입력!$I$5:$I$204,$B11))</f>
        <v/>
      </c>
      <c r="G11" s="27">
        <f>IF($B11="","",SUMIFS(결산조정!$B$5:$B$104,결산조정!$A$5:$A$104,$B11)+IF($D11=$B11,0,SUMIFS(결산조정!$B$5:$B$104,결산조정!$A$5:$A$104,$D11)))</f>
        <v/>
      </c>
      <c r="H11" s="27">
        <f>IF($B11="","",SUMIFS(결산조정!$C$5:$C$104,결산조정!$A$5:$A$104,$B11)+IF($D11=$B11,0,SUMIFS(결산조정!$C$5:$C$104,결산조정!$A$5:$A$104,$D11)))</f>
        <v/>
      </c>
      <c r="I11" s="27">
        <f>IF($B11="","",IF(OR($A11="자산",$A11="비용"),E11-F11+G11-H11,F11-E11+H11-G11))</f>
        <v/>
      </c>
      <c r="J11" s="28" t="n"/>
      <c r="K11" s="2">
        <f>IF($B11="","",IFERROR(MATCH(--$B11,코드매핑!$A$5:$A$104,0),IFERROR(MATCH($B11,코드매핑!$A$5:$A$104,0),"")))</f>
        <v/>
      </c>
    </row>
    <row r="12">
      <c r="A12" s="17">
        <f>IF($B12="","",IF(AND($K12&lt;&gt;"",INDEX(코드매핑!$E$5:$E$104,$K12)&lt;&gt;""),INDEX(코드매핑!$E$5:$E$104,$K12),IFERROR(INDEX(계정분류!$B$5:$B$101,MATCH(INDEX(원장입력!$J$5:$J$204,MATCH($B12&amp;"#1",원장입력!$L$5:$L$204,0)),계정분류!$A$5:$A$101,0)),"미분류")))</f>
        <v/>
      </c>
      <c r="B12" s="25">
        <f>IFERROR(INDEX(원장입력!$I$5:$I$204,MATCH(ROW()-4,원장입력!$M$5:$M$204,0)),"")</f>
        <v/>
      </c>
      <c r="C12" s="17">
        <f>IF($B12="","",IF(AND($K12&lt;&gt;"",INDEX(코드매핑!$F$5:$F$104,$K12)&lt;&gt;""),INDEX(코드매핑!$F$5:$F$104,$K12),IF(LEFT($B12,1)="5","제조",IF(LEFT($B12,1)="6","도급",IF(LEFT($B12,1)="7","분양",IF(LEFT($B12,1)="8","판관",""))))))</f>
        <v/>
      </c>
      <c r="D12" s="25">
        <f>IF($B12="","",IF(INDEX(원장입력!$J$5:$J$204,MATCH($B12&amp;"#1",원장입력!$L$5:$L$204,0))="",$B12&amp;"",INDEX(원장입력!$J$5:$J$204,MATCH($B12&amp;"#1",원장입력!$L$5:$L$204,0))&amp;IF(AND($C12&lt;&gt;"",ISERROR(FIND("(",INDEX(원장입력!$J$5:$J$204,MATCH($B12&amp;"#1",원장입력!$L$5:$L$204,0)))))," ("&amp;LEFT($C12,1)&amp;")","")))</f>
        <v/>
      </c>
      <c r="E12" s="27">
        <f>IF($B12="","",SUMIFS(원장입력!$G$5:$G$204,원장입력!$I$5:$I$204,$B12))</f>
        <v/>
      </c>
      <c r="F12" s="27">
        <f>IF($B12="","",SUMIFS(원장입력!$H$5:$H$204,원장입력!$I$5:$I$204,$B12))</f>
        <v/>
      </c>
      <c r="G12" s="27">
        <f>IF($B12="","",SUMIFS(결산조정!$B$5:$B$104,결산조정!$A$5:$A$104,$B12)+IF($D12=$B12,0,SUMIFS(결산조정!$B$5:$B$104,결산조정!$A$5:$A$104,$D12)))</f>
        <v/>
      </c>
      <c r="H12" s="27">
        <f>IF($B12="","",SUMIFS(결산조정!$C$5:$C$104,결산조정!$A$5:$A$104,$B12)+IF($D12=$B12,0,SUMIFS(결산조정!$C$5:$C$104,결산조정!$A$5:$A$104,$D12)))</f>
        <v/>
      </c>
      <c r="I12" s="27">
        <f>IF($B12="","",IF(OR($A12="자산",$A12="비용"),E12-F12+G12-H12,F12-E12+H12-G12))</f>
        <v/>
      </c>
      <c r="J12" s="28" t="n"/>
      <c r="K12" s="2">
        <f>IF($B12="","",IFERROR(MATCH(--$B12,코드매핑!$A$5:$A$104,0),IFERROR(MATCH($B12,코드매핑!$A$5:$A$104,0),"")))</f>
        <v/>
      </c>
    </row>
    <row r="13">
      <c r="A13" s="17">
        <f>IF($B13="","",IF(AND($K13&lt;&gt;"",INDEX(코드매핑!$E$5:$E$104,$K13)&lt;&gt;""),INDEX(코드매핑!$E$5:$E$104,$K13),IFERROR(INDEX(계정분류!$B$5:$B$101,MATCH(INDEX(원장입력!$J$5:$J$204,MATCH($B13&amp;"#1",원장입력!$L$5:$L$204,0)),계정분류!$A$5:$A$101,0)),"미분류")))</f>
        <v/>
      </c>
      <c r="B13" s="25">
        <f>IFERROR(INDEX(원장입력!$I$5:$I$204,MATCH(ROW()-4,원장입력!$M$5:$M$204,0)),"")</f>
        <v/>
      </c>
      <c r="C13" s="17">
        <f>IF($B13="","",IF(AND($K13&lt;&gt;"",INDEX(코드매핑!$F$5:$F$104,$K13)&lt;&gt;""),INDEX(코드매핑!$F$5:$F$104,$K13),IF(LEFT($B13,1)="5","제조",IF(LEFT($B13,1)="6","도급",IF(LEFT($B13,1)="7","분양",IF(LEFT($B13,1)="8","판관",""))))))</f>
        <v/>
      </c>
      <c r="D13" s="25">
        <f>IF($B13="","",IF(INDEX(원장입력!$J$5:$J$204,MATCH($B13&amp;"#1",원장입력!$L$5:$L$204,0))="",$B13&amp;"",INDEX(원장입력!$J$5:$J$204,MATCH($B13&amp;"#1",원장입력!$L$5:$L$204,0))&amp;IF(AND($C13&lt;&gt;"",ISERROR(FIND("(",INDEX(원장입력!$J$5:$J$204,MATCH($B13&amp;"#1",원장입력!$L$5:$L$204,0)))))," ("&amp;LEFT($C13,1)&amp;")","")))</f>
        <v/>
      </c>
      <c r="E13" s="27">
        <f>IF($B13="","",SUMIFS(원장입력!$G$5:$G$204,원장입력!$I$5:$I$204,$B13))</f>
        <v/>
      </c>
      <c r="F13" s="27">
        <f>IF($B13="","",SUMIFS(원장입력!$H$5:$H$204,원장입력!$I$5:$I$204,$B13))</f>
        <v/>
      </c>
      <c r="G13" s="27">
        <f>IF($B13="","",SUMIFS(결산조정!$B$5:$B$104,결산조정!$A$5:$A$104,$B13)+IF($D13=$B13,0,SUMIFS(결산조정!$B$5:$B$104,결산조정!$A$5:$A$104,$D13)))</f>
        <v/>
      </c>
      <c r="H13" s="27">
        <f>IF($B13="","",SUMIFS(결산조정!$C$5:$C$104,결산조정!$A$5:$A$104,$B13)+IF($D13=$B13,0,SUMIFS(결산조정!$C$5:$C$104,결산조정!$A$5:$A$104,$D13)))</f>
        <v/>
      </c>
      <c r="I13" s="27">
        <f>IF($B13="","",IF(OR($A13="자산",$A13="비용"),E13-F13+G13-H13,F13-E13+H13-G13))</f>
        <v/>
      </c>
      <c r="J13" s="28" t="n"/>
      <c r="K13" s="2">
        <f>IF($B13="","",IFERROR(MATCH(--$B13,코드매핑!$A$5:$A$104,0),IFERROR(MATCH($B13,코드매핑!$A$5:$A$104,0),"")))</f>
        <v/>
      </c>
    </row>
    <row r="14">
      <c r="A14" s="17">
        <f>IF($B14="","",IF(AND($K14&lt;&gt;"",INDEX(코드매핑!$E$5:$E$104,$K14)&lt;&gt;""),INDEX(코드매핑!$E$5:$E$104,$K14),IFERROR(INDEX(계정분류!$B$5:$B$101,MATCH(INDEX(원장입력!$J$5:$J$204,MATCH($B14&amp;"#1",원장입력!$L$5:$L$204,0)),계정분류!$A$5:$A$101,0)),"미분류")))</f>
        <v/>
      </c>
      <c r="B14" s="25">
        <f>IFERROR(INDEX(원장입력!$I$5:$I$204,MATCH(ROW()-4,원장입력!$M$5:$M$204,0)),"")</f>
        <v/>
      </c>
      <c r="C14" s="17">
        <f>IF($B14="","",IF(AND($K14&lt;&gt;"",INDEX(코드매핑!$F$5:$F$104,$K14)&lt;&gt;""),INDEX(코드매핑!$F$5:$F$104,$K14),IF(LEFT($B14,1)="5","제조",IF(LEFT($B14,1)="6","도급",IF(LEFT($B14,1)="7","분양",IF(LEFT($B14,1)="8","판관",""))))))</f>
        <v/>
      </c>
      <c r="D14" s="25">
        <f>IF($B14="","",IF(INDEX(원장입력!$J$5:$J$204,MATCH($B14&amp;"#1",원장입력!$L$5:$L$204,0))="",$B14&amp;"",INDEX(원장입력!$J$5:$J$204,MATCH($B14&amp;"#1",원장입력!$L$5:$L$204,0))&amp;IF(AND($C14&lt;&gt;"",ISERROR(FIND("(",INDEX(원장입력!$J$5:$J$204,MATCH($B14&amp;"#1",원장입력!$L$5:$L$204,0)))))," ("&amp;LEFT($C14,1)&amp;")","")))</f>
        <v/>
      </c>
      <c r="E14" s="27">
        <f>IF($B14="","",SUMIFS(원장입력!$G$5:$G$204,원장입력!$I$5:$I$204,$B14))</f>
        <v/>
      </c>
      <c r="F14" s="27">
        <f>IF($B14="","",SUMIFS(원장입력!$H$5:$H$204,원장입력!$I$5:$I$204,$B14))</f>
        <v/>
      </c>
      <c r="G14" s="27">
        <f>IF($B14="","",SUMIFS(결산조정!$B$5:$B$104,결산조정!$A$5:$A$104,$B14)+IF($D14=$B14,0,SUMIFS(결산조정!$B$5:$B$104,결산조정!$A$5:$A$104,$D14)))</f>
        <v/>
      </c>
      <c r="H14" s="27">
        <f>IF($B14="","",SUMIFS(결산조정!$C$5:$C$104,결산조정!$A$5:$A$104,$B14)+IF($D14=$B14,0,SUMIFS(결산조정!$C$5:$C$104,결산조정!$A$5:$A$104,$D14)))</f>
        <v/>
      </c>
      <c r="I14" s="27">
        <f>IF($B14="","",IF(OR($A14="자산",$A14="비용"),E14-F14+G14-H14,F14-E14+H14-G14))</f>
        <v/>
      </c>
      <c r="J14" s="28" t="n"/>
      <c r="K14" s="2">
        <f>IF($B14="","",IFERROR(MATCH(--$B14,코드매핑!$A$5:$A$104,0),IFERROR(MATCH($B14,코드매핑!$A$5:$A$104,0),"")))</f>
        <v/>
      </c>
    </row>
    <row r="15">
      <c r="A15" s="17">
        <f>IF($B15="","",IF(AND($K15&lt;&gt;"",INDEX(코드매핑!$E$5:$E$104,$K15)&lt;&gt;""),INDEX(코드매핑!$E$5:$E$104,$K15),IFERROR(INDEX(계정분류!$B$5:$B$101,MATCH(INDEX(원장입력!$J$5:$J$204,MATCH($B15&amp;"#1",원장입력!$L$5:$L$204,0)),계정분류!$A$5:$A$101,0)),"미분류")))</f>
        <v/>
      </c>
      <c r="B15" s="25">
        <f>IFERROR(INDEX(원장입력!$I$5:$I$204,MATCH(ROW()-4,원장입력!$M$5:$M$204,0)),"")</f>
        <v/>
      </c>
      <c r="C15" s="17">
        <f>IF($B15="","",IF(AND($K15&lt;&gt;"",INDEX(코드매핑!$F$5:$F$104,$K15)&lt;&gt;""),INDEX(코드매핑!$F$5:$F$104,$K15),IF(LEFT($B15,1)="5","제조",IF(LEFT($B15,1)="6","도급",IF(LEFT($B15,1)="7","분양",IF(LEFT($B15,1)="8","판관",""))))))</f>
        <v/>
      </c>
      <c r="D15" s="25">
        <f>IF($B15="","",IF(INDEX(원장입력!$J$5:$J$204,MATCH($B15&amp;"#1",원장입력!$L$5:$L$204,0))="",$B15&amp;"",INDEX(원장입력!$J$5:$J$204,MATCH($B15&amp;"#1",원장입력!$L$5:$L$204,0))&amp;IF(AND($C15&lt;&gt;"",ISERROR(FIND("(",INDEX(원장입력!$J$5:$J$204,MATCH($B15&amp;"#1",원장입력!$L$5:$L$204,0)))))," ("&amp;LEFT($C15,1)&amp;")","")))</f>
        <v/>
      </c>
      <c r="E15" s="27">
        <f>IF($B15="","",SUMIFS(원장입력!$G$5:$G$204,원장입력!$I$5:$I$204,$B15))</f>
        <v/>
      </c>
      <c r="F15" s="27">
        <f>IF($B15="","",SUMIFS(원장입력!$H$5:$H$204,원장입력!$I$5:$I$204,$B15))</f>
        <v/>
      </c>
      <c r="G15" s="27">
        <f>IF($B15="","",SUMIFS(결산조정!$B$5:$B$104,결산조정!$A$5:$A$104,$B15)+IF($D15=$B15,0,SUMIFS(결산조정!$B$5:$B$104,결산조정!$A$5:$A$104,$D15)))</f>
        <v/>
      </c>
      <c r="H15" s="27">
        <f>IF($B15="","",SUMIFS(결산조정!$C$5:$C$104,결산조정!$A$5:$A$104,$B15)+IF($D15=$B15,0,SUMIFS(결산조정!$C$5:$C$104,결산조정!$A$5:$A$104,$D15)))</f>
        <v/>
      </c>
      <c r="I15" s="27">
        <f>IF($B15="","",IF(OR($A15="자산",$A15="비용"),E15-F15+G15-H15,F15-E15+H15-G15))</f>
        <v/>
      </c>
      <c r="J15" s="28" t="n"/>
      <c r="K15" s="2">
        <f>IF($B15="","",IFERROR(MATCH(--$B15,코드매핑!$A$5:$A$104,0),IFERROR(MATCH($B15,코드매핑!$A$5:$A$104,0),"")))</f>
        <v/>
      </c>
    </row>
    <row r="16">
      <c r="A16" s="17">
        <f>IF($B16="","",IF(AND($K16&lt;&gt;"",INDEX(코드매핑!$E$5:$E$104,$K16)&lt;&gt;""),INDEX(코드매핑!$E$5:$E$104,$K16),IFERROR(INDEX(계정분류!$B$5:$B$101,MATCH(INDEX(원장입력!$J$5:$J$204,MATCH($B16&amp;"#1",원장입력!$L$5:$L$204,0)),계정분류!$A$5:$A$101,0)),"미분류")))</f>
        <v/>
      </c>
      <c r="B16" s="25">
        <f>IFERROR(INDEX(원장입력!$I$5:$I$204,MATCH(ROW()-4,원장입력!$M$5:$M$204,0)),"")</f>
        <v/>
      </c>
      <c r="C16" s="17">
        <f>IF($B16="","",IF(AND($K16&lt;&gt;"",INDEX(코드매핑!$F$5:$F$104,$K16)&lt;&gt;""),INDEX(코드매핑!$F$5:$F$104,$K16),IF(LEFT($B16,1)="5","제조",IF(LEFT($B16,1)="6","도급",IF(LEFT($B16,1)="7","분양",IF(LEFT($B16,1)="8","판관",""))))))</f>
        <v/>
      </c>
      <c r="D16" s="25">
        <f>IF($B16="","",IF(INDEX(원장입력!$J$5:$J$204,MATCH($B16&amp;"#1",원장입력!$L$5:$L$204,0))="",$B16&amp;"",INDEX(원장입력!$J$5:$J$204,MATCH($B16&amp;"#1",원장입력!$L$5:$L$204,0))&amp;IF(AND($C16&lt;&gt;"",ISERROR(FIND("(",INDEX(원장입력!$J$5:$J$204,MATCH($B16&amp;"#1",원장입력!$L$5:$L$204,0)))))," ("&amp;LEFT($C16,1)&amp;")","")))</f>
        <v/>
      </c>
      <c r="E16" s="27">
        <f>IF($B16="","",SUMIFS(원장입력!$G$5:$G$204,원장입력!$I$5:$I$204,$B16))</f>
        <v/>
      </c>
      <c r="F16" s="27">
        <f>IF($B16="","",SUMIFS(원장입력!$H$5:$H$204,원장입력!$I$5:$I$204,$B16))</f>
        <v/>
      </c>
      <c r="G16" s="27">
        <f>IF($B16="","",SUMIFS(결산조정!$B$5:$B$104,결산조정!$A$5:$A$104,$B16)+IF($D16=$B16,0,SUMIFS(결산조정!$B$5:$B$104,결산조정!$A$5:$A$104,$D16)))</f>
        <v/>
      </c>
      <c r="H16" s="27">
        <f>IF($B16="","",SUMIFS(결산조정!$C$5:$C$104,결산조정!$A$5:$A$104,$B16)+IF($D16=$B16,0,SUMIFS(결산조정!$C$5:$C$104,결산조정!$A$5:$A$104,$D16)))</f>
        <v/>
      </c>
      <c r="I16" s="27">
        <f>IF($B16="","",IF(OR($A16="자산",$A16="비용"),E16-F16+G16-H16,F16-E16+H16-G16))</f>
        <v/>
      </c>
      <c r="J16" s="28" t="n"/>
      <c r="K16" s="2">
        <f>IF($B16="","",IFERROR(MATCH(--$B16,코드매핑!$A$5:$A$104,0),IFERROR(MATCH($B16,코드매핑!$A$5:$A$104,0),"")))</f>
        <v/>
      </c>
    </row>
    <row r="17">
      <c r="A17" s="17">
        <f>IF($B17="","",IF(AND($K17&lt;&gt;"",INDEX(코드매핑!$E$5:$E$104,$K17)&lt;&gt;""),INDEX(코드매핑!$E$5:$E$104,$K17),IFERROR(INDEX(계정분류!$B$5:$B$101,MATCH(INDEX(원장입력!$J$5:$J$204,MATCH($B17&amp;"#1",원장입력!$L$5:$L$204,0)),계정분류!$A$5:$A$101,0)),"미분류")))</f>
        <v/>
      </c>
      <c r="B17" s="25">
        <f>IFERROR(INDEX(원장입력!$I$5:$I$204,MATCH(ROW()-4,원장입력!$M$5:$M$204,0)),"")</f>
        <v/>
      </c>
      <c r="C17" s="17">
        <f>IF($B17="","",IF(AND($K17&lt;&gt;"",INDEX(코드매핑!$F$5:$F$104,$K17)&lt;&gt;""),INDEX(코드매핑!$F$5:$F$104,$K17),IF(LEFT($B17,1)="5","제조",IF(LEFT($B17,1)="6","도급",IF(LEFT($B17,1)="7","분양",IF(LEFT($B17,1)="8","판관",""))))))</f>
        <v/>
      </c>
      <c r="D17" s="25">
        <f>IF($B17="","",IF(INDEX(원장입력!$J$5:$J$204,MATCH($B17&amp;"#1",원장입력!$L$5:$L$204,0))="",$B17&amp;"",INDEX(원장입력!$J$5:$J$204,MATCH($B17&amp;"#1",원장입력!$L$5:$L$204,0))&amp;IF(AND($C17&lt;&gt;"",ISERROR(FIND("(",INDEX(원장입력!$J$5:$J$204,MATCH($B17&amp;"#1",원장입력!$L$5:$L$204,0)))))," ("&amp;LEFT($C17,1)&amp;")","")))</f>
        <v/>
      </c>
      <c r="E17" s="27">
        <f>IF($B17="","",SUMIFS(원장입력!$G$5:$G$204,원장입력!$I$5:$I$204,$B17))</f>
        <v/>
      </c>
      <c r="F17" s="27">
        <f>IF($B17="","",SUMIFS(원장입력!$H$5:$H$204,원장입력!$I$5:$I$204,$B17))</f>
        <v/>
      </c>
      <c r="G17" s="27">
        <f>IF($B17="","",SUMIFS(결산조정!$B$5:$B$104,결산조정!$A$5:$A$104,$B17)+IF($D17=$B17,0,SUMIFS(결산조정!$B$5:$B$104,결산조정!$A$5:$A$104,$D17)))</f>
        <v/>
      </c>
      <c r="H17" s="27">
        <f>IF($B17="","",SUMIFS(결산조정!$C$5:$C$104,결산조정!$A$5:$A$104,$B17)+IF($D17=$B17,0,SUMIFS(결산조정!$C$5:$C$104,결산조정!$A$5:$A$104,$D17)))</f>
        <v/>
      </c>
      <c r="I17" s="27">
        <f>IF($B17="","",IF(OR($A17="자산",$A17="비용"),E17-F17+G17-H17,F17-E17+H17-G17))</f>
        <v/>
      </c>
      <c r="J17" s="28" t="n"/>
      <c r="K17" s="2">
        <f>IF($B17="","",IFERROR(MATCH(--$B17,코드매핑!$A$5:$A$104,0),IFERROR(MATCH($B17,코드매핑!$A$5:$A$104,0),"")))</f>
        <v/>
      </c>
    </row>
    <row r="18">
      <c r="A18" s="17">
        <f>IF($B18="","",IF(AND($K18&lt;&gt;"",INDEX(코드매핑!$E$5:$E$104,$K18)&lt;&gt;""),INDEX(코드매핑!$E$5:$E$104,$K18),IFERROR(INDEX(계정분류!$B$5:$B$101,MATCH(INDEX(원장입력!$J$5:$J$204,MATCH($B18&amp;"#1",원장입력!$L$5:$L$204,0)),계정분류!$A$5:$A$101,0)),"미분류")))</f>
        <v/>
      </c>
      <c r="B18" s="25">
        <f>IFERROR(INDEX(원장입력!$I$5:$I$204,MATCH(ROW()-4,원장입력!$M$5:$M$204,0)),"")</f>
        <v/>
      </c>
      <c r="C18" s="17">
        <f>IF($B18="","",IF(AND($K18&lt;&gt;"",INDEX(코드매핑!$F$5:$F$104,$K18)&lt;&gt;""),INDEX(코드매핑!$F$5:$F$104,$K18),IF(LEFT($B18,1)="5","제조",IF(LEFT($B18,1)="6","도급",IF(LEFT($B18,1)="7","분양",IF(LEFT($B18,1)="8","판관",""))))))</f>
        <v/>
      </c>
      <c r="D18" s="25">
        <f>IF($B18="","",IF(INDEX(원장입력!$J$5:$J$204,MATCH($B18&amp;"#1",원장입력!$L$5:$L$204,0))="",$B18&amp;"",INDEX(원장입력!$J$5:$J$204,MATCH($B18&amp;"#1",원장입력!$L$5:$L$204,0))&amp;IF(AND($C18&lt;&gt;"",ISERROR(FIND("(",INDEX(원장입력!$J$5:$J$204,MATCH($B18&amp;"#1",원장입력!$L$5:$L$204,0)))))," ("&amp;LEFT($C18,1)&amp;")","")))</f>
        <v/>
      </c>
      <c r="E18" s="27">
        <f>IF($B18="","",SUMIFS(원장입력!$G$5:$G$204,원장입력!$I$5:$I$204,$B18))</f>
        <v/>
      </c>
      <c r="F18" s="27">
        <f>IF($B18="","",SUMIFS(원장입력!$H$5:$H$204,원장입력!$I$5:$I$204,$B18))</f>
        <v/>
      </c>
      <c r="G18" s="27">
        <f>IF($B18="","",SUMIFS(결산조정!$B$5:$B$104,결산조정!$A$5:$A$104,$B18)+IF($D18=$B18,0,SUMIFS(결산조정!$B$5:$B$104,결산조정!$A$5:$A$104,$D18)))</f>
        <v/>
      </c>
      <c r="H18" s="27">
        <f>IF($B18="","",SUMIFS(결산조정!$C$5:$C$104,결산조정!$A$5:$A$104,$B18)+IF($D18=$B18,0,SUMIFS(결산조정!$C$5:$C$104,결산조정!$A$5:$A$104,$D18)))</f>
        <v/>
      </c>
      <c r="I18" s="27">
        <f>IF($B18="","",IF(OR($A18="자산",$A18="비용"),E18-F18+G18-H18,F18-E18+H18-G18))</f>
        <v/>
      </c>
      <c r="J18" s="28" t="n"/>
      <c r="K18" s="2">
        <f>IF($B18="","",IFERROR(MATCH(--$B18,코드매핑!$A$5:$A$104,0),IFERROR(MATCH($B18,코드매핑!$A$5:$A$104,0),"")))</f>
        <v/>
      </c>
    </row>
    <row r="19">
      <c r="A19" s="17">
        <f>IF($B19="","",IF(AND($K19&lt;&gt;"",INDEX(코드매핑!$E$5:$E$104,$K19)&lt;&gt;""),INDEX(코드매핑!$E$5:$E$104,$K19),IFERROR(INDEX(계정분류!$B$5:$B$101,MATCH(INDEX(원장입력!$J$5:$J$204,MATCH($B19&amp;"#1",원장입력!$L$5:$L$204,0)),계정분류!$A$5:$A$101,0)),"미분류")))</f>
        <v/>
      </c>
      <c r="B19" s="25">
        <f>IFERROR(INDEX(원장입력!$I$5:$I$204,MATCH(ROW()-4,원장입력!$M$5:$M$204,0)),"")</f>
        <v/>
      </c>
      <c r="C19" s="17">
        <f>IF($B19="","",IF(AND($K19&lt;&gt;"",INDEX(코드매핑!$F$5:$F$104,$K19)&lt;&gt;""),INDEX(코드매핑!$F$5:$F$104,$K19),IF(LEFT($B19,1)="5","제조",IF(LEFT($B19,1)="6","도급",IF(LEFT($B19,1)="7","분양",IF(LEFT($B19,1)="8","판관",""))))))</f>
        <v/>
      </c>
      <c r="D19" s="25">
        <f>IF($B19="","",IF(INDEX(원장입력!$J$5:$J$204,MATCH($B19&amp;"#1",원장입력!$L$5:$L$204,0))="",$B19&amp;"",INDEX(원장입력!$J$5:$J$204,MATCH($B19&amp;"#1",원장입력!$L$5:$L$204,0))&amp;IF(AND($C19&lt;&gt;"",ISERROR(FIND("(",INDEX(원장입력!$J$5:$J$204,MATCH($B19&amp;"#1",원장입력!$L$5:$L$204,0)))))," ("&amp;LEFT($C19,1)&amp;")","")))</f>
        <v/>
      </c>
      <c r="E19" s="27">
        <f>IF($B19="","",SUMIFS(원장입력!$G$5:$G$204,원장입력!$I$5:$I$204,$B19))</f>
        <v/>
      </c>
      <c r="F19" s="27">
        <f>IF($B19="","",SUMIFS(원장입력!$H$5:$H$204,원장입력!$I$5:$I$204,$B19))</f>
        <v/>
      </c>
      <c r="G19" s="27">
        <f>IF($B19="","",SUMIFS(결산조정!$B$5:$B$104,결산조정!$A$5:$A$104,$B19)+IF($D19=$B19,0,SUMIFS(결산조정!$B$5:$B$104,결산조정!$A$5:$A$104,$D19)))</f>
        <v/>
      </c>
      <c r="H19" s="27">
        <f>IF($B19="","",SUMIFS(결산조정!$C$5:$C$104,결산조정!$A$5:$A$104,$B19)+IF($D19=$B19,0,SUMIFS(결산조정!$C$5:$C$104,결산조정!$A$5:$A$104,$D19)))</f>
        <v/>
      </c>
      <c r="I19" s="27">
        <f>IF($B19="","",IF(OR($A19="자산",$A19="비용"),E19-F19+G19-H19,F19-E19+H19-G19))</f>
        <v/>
      </c>
      <c r="J19" s="28" t="n"/>
      <c r="K19" s="2">
        <f>IF($B19="","",IFERROR(MATCH(--$B19,코드매핑!$A$5:$A$104,0),IFERROR(MATCH($B19,코드매핑!$A$5:$A$104,0),"")))</f>
        <v/>
      </c>
    </row>
    <row r="20">
      <c r="A20" s="17">
        <f>IF($B20="","",IF(AND($K20&lt;&gt;"",INDEX(코드매핑!$E$5:$E$104,$K20)&lt;&gt;""),INDEX(코드매핑!$E$5:$E$104,$K20),IFERROR(INDEX(계정분류!$B$5:$B$101,MATCH(INDEX(원장입력!$J$5:$J$204,MATCH($B20&amp;"#1",원장입력!$L$5:$L$204,0)),계정분류!$A$5:$A$101,0)),"미분류")))</f>
        <v/>
      </c>
      <c r="B20" s="25">
        <f>IFERROR(INDEX(원장입력!$I$5:$I$204,MATCH(ROW()-4,원장입력!$M$5:$M$204,0)),"")</f>
        <v/>
      </c>
      <c r="C20" s="17">
        <f>IF($B20="","",IF(AND($K20&lt;&gt;"",INDEX(코드매핑!$F$5:$F$104,$K20)&lt;&gt;""),INDEX(코드매핑!$F$5:$F$104,$K20),IF(LEFT($B20,1)="5","제조",IF(LEFT($B20,1)="6","도급",IF(LEFT($B20,1)="7","분양",IF(LEFT($B20,1)="8","판관",""))))))</f>
        <v/>
      </c>
      <c r="D20" s="25">
        <f>IF($B20="","",IF(INDEX(원장입력!$J$5:$J$204,MATCH($B20&amp;"#1",원장입력!$L$5:$L$204,0))="",$B20&amp;"",INDEX(원장입력!$J$5:$J$204,MATCH($B20&amp;"#1",원장입력!$L$5:$L$204,0))&amp;IF(AND($C20&lt;&gt;"",ISERROR(FIND("(",INDEX(원장입력!$J$5:$J$204,MATCH($B20&amp;"#1",원장입력!$L$5:$L$204,0)))))," ("&amp;LEFT($C20,1)&amp;")","")))</f>
        <v/>
      </c>
      <c r="E20" s="27">
        <f>IF($B20="","",SUMIFS(원장입력!$G$5:$G$204,원장입력!$I$5:$I$204,$B20))</f>
        <v/>
      </c>
      <c r="F20" s="27">
        <f>IF($B20="","",SUMIFS(원장입력!$H$5:$H$204,원장입력!$I$5:$I$204,$B20))</f>
        <v/>
      </c>
      <c r="G20" s="27">
        <f>IF($B20="","",SUMIFS(결산조정!$B$5:$B$104,결산조정!$A$5:$A$104,$B20)+IF($D20=$B20,0,SUMIFS(결산조정!$B$5:$B$104,결산조정!$A$5:$A$104,$D20)))</f>
        <v/>
      </c>
      <c r="H20" s="27">
        <f>IF($B20="","",SUMIFS(결산조정!$C$5:$C$104,결산조정!$A$5:$A$104,$B20)+IF($D20=$B20,0,SUMIFS(결산조정!$C$5:$C$104,결산조정!$A$5:$A$104,$D20)))</f>
        <v/>
      </c>
      <c r="I20" s="27">
        <f>IF($B20="","",IF(OR($A20="자산",$A20="비용"),E20-F20+G20-H20,F20-E20+H20-G20))</f>
        <v/>
      </c>
      <c r="J20" s="28" t="n"/>
      <c r="K20" s="2">
        <f>IF($B20="","",IFERROR(MATCH(--$B20,코드매핑!$A$5:$A$104,0),IFERROR(MATCH($B20,코드매핑!$A$5:$A$104,0),"")))</f>
        <v/>
      </c>
    </row>
    <row r="21">
      <c r="A21" s="17">
        <f>IF($B21="","",IF(AND($K21&lt;&gt;"",INDEX(코드매핑!$E$5:$E$104,$K21)&lt;&gt;""),INDEX(코드매핑!$E$5:$E$104,$K21),IFERROR(INDEX(계정분류!$B$5:$B$101,MATCH(INDEX(원장입력!$J$5:$J$204,MATCH($B21&amp;"#1",원장입력!$L$5:$L$204,0)),계정분류!$A$5:$A$101,0)),"미분류")))</f>
        <v/>
      </c>
      <c r="B21" s="25">
        <f>IFERROR(INDEX(원장입력!$I$5:$I$204,MATCH(ROW()-4,원장입력!$M$5:$M$204,0)),"")</f>
        <v/>
      </c>
      <c r="C21" s="17">
        <f>IF($B21="","",IF(AND($K21&lt;&gt;"",INDEX(코드매핑!$F$5:$F$104,$K21)&lt;&gt;""),INDEX(코드매핑!$F$5:$F$104,$K21),IF(LEFT($B21,1)="5","제조",IF(LEFT($B21,1)="6","도급",IF(LEFT($B21,1)="7","분양",IF(LEFT($B21,1)="8","판관",""))))))</f>
        <v/>
      </c>
      <c r="D21" s="25">
        <f>IF($B21="","",IF(INDEX(원장입력!$J$5:$J$204,MATCH($B21&amp;"#1",원장입력!$L$5:$L$204,0))="",$B21&amp;"",INDEX(원장입력!$J$5:$J$204,MATCH($B21&amp;"#1",원장입력!$L$5:$L$204,0))&amp;IF(AND($C21&lt;&gt;"",ISERROR(FIND("(",INDEX(원장입력!$J$5:$J$204,MATCH($B21&amp;"#1",원장입력!$L$5:$L$204,0)))))," ("&amp;LEFT($C21,1)&amp;")","")))</f>
        <v/>
      </c>
      <c r="E21" s="27">
        <f>IF($B21="","",SUMIFS(원장입력!$G$5:$G$204,원장입력!$I$5:$I$204,$B21))</f>
        <v/>
      </c>
      <c r="F21" s="27">
        <f>IF($B21="","",SUMIFS(원장입력!$H$5:$H$204,원장입력!$I$5:$I$204,$B21))</f>
        <v/>
      </c>
      <c r="G21" s="27">
        <f>IF($B21="","",SUMIFS(결산조정!$B$5:$B$104,결산조정!$A$5:$A$104,$B21)+IF($D21=$B21,0,SUMIFS(결산조정!$B$5:$B$104,결산조정!$A$5:$A$104,$D21)))</f>
        <v/>
      </c>
      <c r="H21" s="27">
        <f>IF($B21="","",SUMIFS(결산조정!$C$5:$C$104,결산조정!$A$5:$A$104,$B21)+IF($D21=$B21,0,SUMIFS(결산조정!$C$5:$C$104,결산조정!$A$5:$A$104,$D21)))</f>
        <v/>
      </c>
      <c r="I21" s="27">
        <f>IF($B21="","",IF(OR($A21="자산",$A21="비용"),E21-F21+G21-H21,F21-E21+H21-G21))</f>
        <v/>
      </c>
      <c r="J21" s="28" t="n"/>
      <c r="K21" s="2">
        <f>IF($B21="","",IFERROR(MATCH(--$B21,코드매핑!$A$5:$A$104,0),IFERROR(MATCH($B21,코드매핑!$A$5:$A$104,0),"")))</f>
        <v/>
      </c>
    </row>
    <row r="22">
      <c r="A22" s="17">
        <f>IF($B22="","",IF(AND($K22&lt;&gt;"",INDEX(코드매핑!$E$5:$E$104,$K22)&lt;&gt;""),INDEX(코드매핑!$E$5:$E$104,$K22),IFERROR(INDEX(계정분류!$B$5:$B$101,MATCH(INDEX(원장입력!$J$5:$J$204,MATCH($B22&amp;"#1",원장입력!$L$5:$L$204,0)),계정분류!$A$5:$A$101,0)),"미분류")))</f>
        <v/>
      </c>
      <c r="B22" s="25">
        <f>IFERROR(INDEX(원장입력!$I$5:$I$204,MATCH(ROW()-4,원장입력!$M$5:$M$204,0)),"")</f>
        <v/>
      </c>
      <c r="C22" s="17">
        <f>IF($B22="","",IF(AND($K22&lt;&gt;"",INDEX(코드매핑!$F$5:$F$104,$K22)&lt;&gt;""),INDEX(코드매핑!$F$5:$F$104,$K22),IF(LEFT($B22,1)="5","제조",IF(LEFT($B22,1)="6","도급",IF(LEFT($B22,1)="7","분양",IF(LEFT($B22,1)="8","판관",""))))))</f>
        <v/>
      </c>
      <c r="D22" s="25">
        <f>IF($B22="","",IF(INDEX(원장입력!$J$5:$J$204,MATCH($B22&amp;"#1",원장입력!$L$5:$L$204,0))="",$B22&amp;"",INDEX(원장입력!$J$5:$J$204,MATCH($B22&amp;"#1",원장입력!$L$5:$L$204,0))&amp;IF(AND($C22&lt;&gt;"",ISERROR(FIND("(",INDEX(원장입력!$J$5:$J$204,MATCH($B22&amp;"#1",원장입력!$L$5:$L$204,0)))))," ("&amp;LEFT($C22,1)&amp;")","")))</f>
        <v/>
      </c>
      <c r="E22" s="27">
        <f>IF($B22="","",SUMIFS(원장입력!$G$5:$G$204,원장입력!$I$5:$I$204,$B22))</f>
        <v/>
      </c>
      <c r="F22" s="27">
        <f>IF($B22="","",SUMIFS(원장입력!$H$5:$H$204,원장입력!$I$5:$I$204,$B22))</f>
        <v/>
      </c>
      <c r="G22" s="27">
        <f>IF($B22="","",SUMIFS(결산조정!$B$5:$B$104,결산조정!$A$5:$A$104,$B22)+IF($D22=$B22,0,SUMIFS(결산조정!$B$5:$B$104,결산조정!$A$5:$A$104,$D22)))</f>
        <v/>
      </c>
      <c r="H22" s="27">
        <f>IF($B22="","",SUMIFS(결산조정!$C$5:$C$104,결산조정!$A$5:$A$104,$B22)+IF($D22=$B22,0,SUMIFS(결산조정!$C$5:$C$104,결산조정!$A$5:$A$104,$D22)))</f>
        <v/>
      </c>
      <c r="I22" s="27">
        <f>IF($B22="","",IF(OR($A22="자산",$A22="비용"),E22-F22+G22-H22,F22-E22+H22-G22))</f>
        <v/>
      </c>
      <c r="J22" s="28" t="n"/>
      <c r="K22" s="2">
        <f>IF($B22="","",IFERROR(MATCH(--$B22,코드매핑!$A$5:$A$104,0),IFERROR(MATCH($B22,코드매핑!$A$5:$A$104,0),"")))</f>
        <v/>
      </c>
    </row>
    <row r="23">
      <c r="A23" s="17">
        <f>IF($B23="","",IF(AND($K23&lt;&gt;"",INDEX(코드매핑!$E$5:$E$104,$K23)&lt;&gt;""),INDEX(코드매핑!$E$5:$E$104,$K23),IFERROR(INDEX(계정분류!$B$5:$B$101,MATCH(INDEX(원장입력!$J$5:$J$204,MATCH($B23&amp;"#1",원장입력!$L$5:$L$204,0)),계정분류!$A$5:$A$101,0)),"미분류")))</f>
        <v/>
      </c>
      <c r="B23" s="25">
        <f>IFERROR(INDEX(원장입력!$I$5:$I$204,MATCH(ROW()-4,원장입력!$M$5:$M$204,0)),"")</f>
        <v/>
      </c>
      <c r="C23" s="17">
        <f>IF($B23="","",IF(AND($K23&lt;&gt;"",INDEX(코드매핑!$F$5:$F$104,$K23)&lt;&gt;""),INDEX(코드매핑!$F$5:$F$104,$K23),IF(LEFT($B23,1)="5","제조",IF(LEFT($B23,1)="6","도급",IF(LEFT($B23,1)="7","분양",IF(LEFT($B23,1)="8","판관",""))))))</f>
        <v/>
      </c>
      <c r="D23" s="25">
        <f>IF($B23="","",IF(INDEX(원장입력!$J$5:$J$204,MATCH($B23&amp;"#1",원장입력!$L$5:$L$204,0))="",$B23&amp;"",INDEX(원장입력!$J$5:$J$204,MATCH($B23&amp;"#1",원장입력!$L$5:$L$204,0))&amp;IF(AND($C23&lt;&gt;"",ISERROR(FIND("(",INDEX(원장입력!$J$5:$J$204,MATCH($B23&amp;"#1",원장입력!$L$5:$L$204,0)))))," ("&amp;LEFT($C23,1)&amp;")","")))</f>
        <v/>
      </c>
      <c r="E23" s="27">
        <f>IF($B23="","",SUMIFS(원장입력!$G$5:$G$204,원장입력!$I$5:$I$204,$B23))</f>
        <v/>
      </c>
      <c r="F23" s="27">
        <f>IF($B23="","",SUMIFS(원장입력!$H$5:$H$204,원장입력!$I$5:$I$204,$B23))</f>
        <v/>
      </c>
      <c r="G23" s="27">
        <f>IF($B23="","",SUMIFS(결산조정!$B$5:$B$104,결산조정!$A$5:$A$104,$B23)+IF($D23=$B23,0,SUMIFS(결산조정!$B$5:$B$104,결산조정!$A$5:$A$104,$D23)))</f>
        <v/>
      </c>
      <c r="H23" s="27">
        <f>IF($B23="","",SUMIFS(결산조정!$C$5:$C$104,결산조정!$A$5:$A$104,$B23)+IF($D23=$B23,0,SUMIFS(결산조정!$C$5:$C$104,결산조정!$A$5:$A$104,$D23)))</f>
        <v/>
      </c>
      <c r="I23" s="27">
        <f>IF($B23="","",IF(OR($A23="자산",$A23="비용"),E23-F23+G23-H23,F23-E23+H23-G23))</f>
        <v/>
      </c>
      <c r="J23" s="28" t="n"/>
      <c r="K23" s="2">
        <f>IF($B23="","",IFERROR(MATCH(--$B23,코드매핑!$A$5:$A$104,0),IFERROR(MATCH($B23,코드매핑!$A$5:$A$104,0),"")))</f>
        <v/>
      </c>
    </row>
    <row r="24">
      <c r="A24" s="17">
        <f>IF($B24="","",IF(AND($K24&lt;&gt;"",INDEX(코드매핑!$E$5:$E$104,$K24)&lt;&gt;""),INDEX(코드매핑!$E$5:$E$104,$K24),IFERROR(INDEX(계정분류!$B$5:$B$101,MATCH(INDEX(원장입력!$J$5:$J$204,MATCH($B24&amp;"#1",원장입력!$L$5:$L$204,0)),계정분류!$A$5:$A$101,0)),"미분류")))</f>
        <v/>
      </c>
      <c r="B24" s="25">
        <f>IFERROR(INDEX(원장입력!$I$5:$I$204,MATCH(ROW()-4,원장입력!$M$5:$M$204,0)),"")</f>
        <v/>
      </c>
      <c r="C24" s="17">
        <f>IF($B24="","",IF(AND($K24&lt;&gt;"",INDEX(코드매핑!$F$5:$F$104,$K24)&lt;&gt;""),INDEX(코드매핑!$F$5:$F$104,$K24),IF(LEFT($B24,1)="5","제조",IF(LEFT($B24,1)="6","도급",IF(LEFT($B24,1)="7","분양",IF(LEFT($B24,1)="8","판관",""))))))</f>
        <v/>
      </c>
      <c r="D24" s="25">
        <f>IF($B24="","",IF(INDEX(원장입력!$J$5:$J$204,MATCH($B24&amp;"#1",원장입력!$L$5:$L$204,0))="",$B24&amp;"",INDEX(원장입력!$J$5:$J$204,MATCH($B24&amp;"#1",원장입력!$L$5:$L$204,0))&amp;IF(AND($C24&lt;&gt;"",ISERROR(FIND("(",INDEX(원장입력!$J$5:$J$204,MATCH($B24&amp;"#1",원장입력!$L$5:$L$204,0)))))," ("&amp;LEFT($C24,1)&amp;")","")))</f>
        <v/>
      </c>
      <c r="E24" s="27">
        <f>IF($B24="","",SUMIFS(원장입력!$G$5:$G$204,원장입력!$I$5:$I$204,$B24))</f>
        <v/>
      </c>
      <c r="F24" s="27">
        <f>IF($B24="","",SUMIFS(원장입력!$H$5:$H$204,원장입력!$I$5:$I$204,$B24))</f>
        <v/>
      </c>
      <c r="G24" s="27">
        <f>IF($B24="","",SUMIFS(결산조정!$B$5:$B$104,결산조정!$A$5:$A$104,$B24)+IF($D24=$B24,0,SUMIFS(결산조정!$B$5:$B$104,결산조정!$A$5:$A$104,$D24)))</f>
        <v/>
      </c>
      <c r="H24" s="27">
        <f>IF($B24="","",SUMIFS(결산조정!$C$5:$C$104,결산조정!$A$5:$A$104,$B24)+IF($D24=$B24,0,SUMIFS(결산조정!$C$5:$C$104,결산조정!$A$5:$A$104,$D24)))</f>
        <v/>
      </c>
      <c r="I24" s="27">
        <f>IF($B24="","",IF(OR($A24="자산",$A24="비용"),E24-F24+G24-H24,F24-E24+H24-G24))</f>
        <v/>
      </c>
      <c r="J24" s="28" t="n"/>
      <c r="K24" s="2">
        <f>IF($B24="","",IFERROR(MATCH(--$B24,코드매핑!$A$5:$A$104,0),IFERROR(MATCH($B24,코드매핑!$A$5:$A$104,0),"")))</f>
        <v/>
      </c>
    </row>
    <row r="25">
      <c r="A25" s="17">
        <f>IF($B25="","",IF(AND($K25&lt;&gt;"",INDEX(코드매핑!$E$5:$E$104,$K25)&lt;&gt;""),INDEX(코드매핑!$E$5:$E$104,$K25),IFERROR(INDEX(계정분류!$B$5:$B$101,MATCH(INDEX(원장입력!$J$5:$J$204,MATCH($B25&amp;"#1",원장입력!$L$5:$L$204,0)),계정분류!$A$5:$A$101,0)),"미분류")))</f>
        <v/>
      </c>
      <c r="B25" s="25">
        <f>IFERROR(INDEX(원장입력!$I$5:$I$204,MATCH(ROW()-4,원장입력!$M$5:$M$204,0)),"")</f>
        <v/>
      </c>
      <c r="C25" s="17">
        <f>IF($B25="","",IF(AND($K25&lt;&gt;"",INDEX(코드매핑!$F$5:$F$104,$K25)&lt;&gt;""),INDEX(코드매핑!$F$5:$F$104,$K25),IF(LEFT($B25,1)="5","제조",IF(LEFT($B25,1)="6","도급",IF(LEFT($B25,1)="7","분양",IF(LEFT($B25,1)="8","판관",""))))))</f>
        <v/>
      </c>
      <c r="D25" s="25">
        <f>IF($B25="","",IF(INDEX(원장입력!$J$5:$J$204,MATCH($B25&amp;"#1",원장입력!$L$5:$L$204,0))="",$B25&amp;"",INDEX(원장입력!$J$5:$J$204,MATCH($B25&amp;"#1",원장입력!$L$5:$L$204,0))&amp;IF(AND($C25&lt;&gt;"",ISERROR(FIND("(",INDEX(원장입력!$J$5:$J$204,MATCH($B25&amp;"#1",원장입력!$L$5:$L$204,0)))))," ("&amp;LEFT($C25,1)&amp;")","")))</f>
        <v/>
      </c>
      <c r="E25" s="27">
        <f>IF($B25="","",SUMIFS(원장입력!$G$5:$G$204,원장입력!$I$5:$I$204,$B25))</f>
        <v/>
      </c>
      <c r="F25" s="27">
        <f>IF($B25="","",SUMIFS(원장입력!$H$5:$H$204,원장입력!$I$5:$I$204,$B25))</f>
        <v/>
      </c>
      <c r="G25" s="27">
        <f>IF($B25="","",SUMIFS(결산조정!$B$5:$B$104,결산조정!$A$5:$A$104,$B25)+IF($D25=$B25,0,SUMIFS(결산조정!$B$5:$B$104,결산조정!$A$5:$A$104,$D25)))</f>
        <v/>
      </c>
      <c r="H25" s="27">
        <f>IF($B25="","",SUMIFS(결산조정!$C$5:$C$104,결산조정!$A$5:$A$104,$B25)+IF($D25=$B25,0,SUMIFS(결산조정!$C$5:$C$104,결산조정!$A$5:$A$104,$D25)))</f>
        <v/>
      </c>
      <c r="I25" s="27">
        <f>IF($B25="","",IF(OR($A25="자산",$A25="비용"),E25-F25+G25-H25,F25-E25+H25-G25))</f>
        <v/>
      </c>
      <c r="J25" s="28" t="n"/>
      <c r="K25" s="2">
        <f>IF($B25="","",IFERROR(MATCH(--$B25,코드매핑!$A$5:$A$104,0),IFERROR(MATCH($B25,코드매핑!$A$5:$A$104,0),"")))</f>
        <v/>
      </c>
    </row>
    <row r="26">
      <c r="A26" s="17">
        <f>IF($B26="","",IF(AND($K26&lt;&gt;"",INDEX(코드매핑!$E$5:$E$104,$K26)&lt;&gt;""),INDEX(코드매핑!$E$5:$E$104,$K26),IFERROR(INDEX(계정분류!$B$5:$B$101,MATCH(INDEX(원장입력!$J$5:$J$204,MATCH($B26&amp;"#1",원장입력!$L$5:$L$204,0)),계정분류!$A$5:$A$101,0)),"미분류")))</f>
        <v/>
      </c>
      <c r="B26" s="25">
        <f>IFERROR(INDEX(원장입력!$I$5:$I$204,MATCH(ROW()-4,원장입력!$M$5:$M$204,0)),"")</f>
        <v/>
      </c>
      <c r="C26" s="17">
        <f>IF($B26="","",IF(AND($K26&lt;&gt;"",INDEX(코드매핑!$F$5:$F$104,$K26)&lt;&gt;""),INDEX(코드매핑!$F$5:$F$104,$K26),IF(LEFT($B26,1)="5","제조",IF(LEFT($B26,1)="6","도급",IF(LEFT($B26,1)="7","분양",IF(LEFT($B26,1)="8","판관",""))))))</f>
        <v/>
      </c>
      <c r="D26" s="25">
        <f>IF($B26="","",IF(INDEX(원장입력!$J$5:$J$204,MATCH($B26&amp;"#1",원장입력!$L$5:$L$204,0))="",$B26&amp;"",INDEX(원장입력!$J$5:$J$204,MATCH($B26&amp;"#1",원장입력!$L$5:$L$204,0))&amp;IF(AND($C26&lt;&gt;"",ISERROR(FIND("(",INDEX(원장입력!$J$5:$J$204,MATCH($B26&amp;"#1",원장입력!$L$5:$L$204,0)))))," ("&amp;LEFT($C26,1)&amp;")","")))</f>
        <v/>
      </c>
      <c r="E26" s="27">
        <f>IF($B26="","",SUMIFS(원장입력!$G$5:$G$204,원장입력!$I$5:$I$204,$B26))</f>
        <v/>
      </c>
      <c r="F26" s="27">
        <f>IF($B26="","",SUMIFS(원장입력!$H$5:$H$204,원장입력!$I$5:$I$204,$B26))</f>
        <v/>
      </c>
      <c r="G26" s="27">
        <f>IF($B26="","",SUMIFS(결산조정!$B$5:$B$104,결산조정!$A$5:$A$104,$B26)+IF($D26=$B26,0,SUMIFS(결산조정!$B$5:$B$104,결산조정!$A$5:$A$104,$D26)))</f>
        <v/>
      </c>
      <c r="H26" s="27">
        <f>IF($B26="","",SUMIFS(결산조정!$C$5:$C$104,결산조정!$A$5:$A$104,$B26)+IF($D26=$B26,0,SUMIFS(결산조정!$C$5:$C$104,결산조정!$A$5:$A$104,$D26)))</f>
        <v/>
      </c>
      <c r="I26" s="27">
        <f>IF($B26="","",IF(OR($A26="자산",$A26="비용"),E26-F26+G26-H26,F26-E26+H26-G26))</f>
        <v/>
      </c>
      <c r="J26" s="28" t="n"/>
      <c r="K26" s="2">
        <f>IF($B26="","",IFERROR(MATCH(--$B26,코드매핑!$A$5:$A$104,0),IFERROR(MATCH($B26,코드매핑!$A$5:$A$104,0),"")))</f>
        <v/>
      </c>
    </row>
    <row r="27">
      <c r="A27" s="17">
        <f>IF($B27="","",IF(AND($K27&lt;&gt;"",INDEX(코드매핑!$E$5:$E$104,$K27)&lt;&gt;""),INDEX(코드매핑!$E$5:$E$104,$K27),IFERROR(INDEX(계정분류!$B$5:$B$101,MATCH(INDEX(원장입력!$J$5:$J$204,MATCH($B27&amp;"#1",원장입력!$L$5:$L$204,0)),계정분류!$A$5:$A$101,0)),"미분류")))</f>
        <v/>
      </c>
      <c r="B27" s="25">
        <f>IFERROR(INDEX(원장입력!$I$5:$I$204,MATCH(ROW()-4,원장입력!$M$5:$M$204,0)),"")</f>
        <v/>
      </c>
      <c r="C27" s="17">
        <f>IF($B27="","",IF(AND($K27&lt;&gt;"",INDEX(코드매핑!$F$5:$F$104,$K27)&lt;&gt;""),INDEX(코드매핑!$F$5:$F$104,$K27),IF(LEFT($B27,1)="5","제조",IF(LEFT($B27,1)="6","도급",IF(LEFT($B27,1)="7","분양",IF(LEFT($B27,1)="8","판관",""))))))</f>
        <v/>
      </c>
      <c r="D27" s="25">
        <f>IF($B27="","",IF(INDEX(원장입력!$J$5:$J$204,MATCH($B27&amp;"#1",원장입력!$L$5:$L$204,0))="",$B27&amp;"",INDEX(원장입력!$J$5:$J$204,MATCH($B27&amp;"#1",원장입력!$L$5:$L$204,0))&amp;IF(AND($C27&lt;&gt;"",ISERROR(FIND("(",INDEX(원장입력!$J$5:$J$204,MATCH($B27&amp;"#1",원장입력!$L$5:$L$204,0)))))," ("&amp;LEFT($C27,1)&amp;")","")))</f>
        <v/>
      </c>
      <c r="E27" s="27">
        <f>IF($B27="","",SUMIFS(원장입력!$G$5:$G$204,원장입력!$I$5:$I$204,$B27))</f>
        <v/>
      </c>
      <c r="F27" s="27">
        <f>IF($B27="","",SUMIFS(원장입력!$H$5:$H$204,원장입력!$I$5:$I$204,$B27))</f>
        <v/>
      </c>
      <c r="G27" s="27">
        <f>IF($B27="","",SUMIFS(결산조정!$B$5:$B$104,결산조정!$A$5:$A$104,$B27)+IF($D27=$B27,0,SUMIFS(결산조정!$B$5:$B$104,결산조정!$A$5:$A$104,$D27)))</f>
        <v/>
      </c>
      <c r="H27" s="27">
        <f>IF($B27="","",SUMIFS(결산조정!$C$5:$C$104,결산조정!$A$5:$A$104,$B27)+IF($D27=$B27,0,SUMIFS(결산조정!$C$5:$C$104,결산조정!$A$5:$A$104,$D27)))</f>
        <v/>
      </c>
      <c r="I27" s="27">
        <f>IF($B27="","",IF(OR($A27="자산",$A27="비용"),E27-F27+G27-H27,F27-E27+H27-G27))</f>
        <v/>
      </c>
      <c r="J27" s="28" t="n"/>
      <c r="K27" s="2">
        <f>IF($B27="","",IFERROR(MATCH(--$B27,코드매핑!$A$5:$A$104,0),IFERROR(MATCH($B27,코드매핑!$A$5:$A$104,0),"")))</f>
        <v/>
      </c>
    </row>
    <row r="28">
      <c r="A28" s="17">
        <f>IF($B28="","",IF(AND($K28&lt;&gt;"",INDEX(코드매핑!$E$5:$E$104,$K28)&lt;&gt;""),INDEX(코드매핑!$E$5:$E$104,$K28),IFERROR(INDEX(계정분류!$B$5:$B$101,MATCH(INDEX(원장입력!$J$5:$J$204,MATCH($B28&amp;"#1",원장입력!$L$5:$L$204,0)),계정분류!$A$5:$A$101,0)),"미분류")))</f>
        <v/>
      </c>
      <c r="B28" s="25">
        <f>IFERROR(INDEX(원장입력!$I$5:$I$204,MATCH(ROW()-4,원장입력!$M$5:$M$204,0)),"")</f>
        <v/>
      </c>
      <c r="C28" s="17">
        <f>IF($B28="","",IF(AND($K28&lt;&gt;"",INDEX(코드매핑!$F$5:$F$104,$K28)&lt;&gt;""),INDEX(코드매핑!$F$5:$F$104,$K28),IF(LEFT($B28,1)="5","제조",IF(LEFT($B28,1)="6","도급",IF(LEFT($B28,1)="7","분양",IF(LEFT($B28,1)="8","판관",""))))))</f>
        <v/>
      </c>
      <c r="D28" s="25">
        <f>IF($B28="","",IF(INDEX(원장입력!$J$5:$J$204,MATCH($B28&amp;"#1",원장입력!$L$5:$L$204,0))="",$B28&amp;"",INDEX(원장입력!$J$5:$J$204,MATCH($B28&amp;"#1",원장입력!$L$5:$L$204,0))&amp;IF(AND($C28&lt;&gt;"",ISERROR(FIND("(",INDEX(원장입력!$J$5:$J$204,MATCH($B28&amp;"#1",원장입력!$L$5:$L$204,0)))))," ("&amp;LEFT($C28,1)&amp;")","")))</f>
        <v/>
      </c>
      <c r="E28" s="27">
        <f>IF($B28="","",SUMIFS(원장입력!$G$5:$G$204,원장입력!$I$5:$I$204,$B28))</f>
        <v/>
      </c>
      <c r="F28" s="27">
        <f>IF($B28="","",SUMIFS(원장입력!$H$5:$H$204,원장입력!$I$5:$I$204,$B28))</f>
        <v/>
      </c>
      <c r="G28" s="27">
        <f>IF($B28="","",SUMIFS(결산조정!$B$5:$B$104,결산조정!$A$5:$A$104,$B28)+IF($D28=$B28,0,SUMIFS(결산조정!$B$5:$B$104,결산조정!$A$5:$A$104,$D28)))</f>
        <v/>
      </c>
      <c r="H28" s="27">
        <f>IF($B28="","",SUMIFS(결산조정!$C$5:$C$104,결산조정!$A$5:$A$104,$B28)+IF($D28=$B28,0,SUMIFS(결산조정!$C$5:$C$104,결산조정!$A$5:$A$104,$D28)))</f>
        <v/>
      </c>
      <c r="I28" s="27">
        <f>IF($B28="","",IF(OR($A28="자산",$A28="비용"),E28-F28+G28-H28,F28-E28+H28-G28))</f>
        <v/>
      </c>
      <c r="J28" s="28" t="n"/>
      <c r="K28" s="2">
        <f>IF($B28="","",IFERROR(MATCH(--$B28,코드매핑!$A$5:$A$104,0),IFERROR(MATCH($B28,코드매핑!$A$5:$A$104,0),"")))</f>
        <v/>
      </c>
    </row>
    <row r="29">
      <c r="A29" s="17">
        <f>IF($B29="","",IF(AND($K29&lt;&gt;"",INDEX(코드매핑!$E$5:$E$104,$K29)&lt;&gt;""),INDEX(코드매핑!$E$5:$E$104,$K29),IFERROR(INDEX(계정분류!$B$5:$B$101,MATCH(INDEX(원장입력!$J$5:$J$204,MATCH($B29&amp;"#1",원장입력!$L$5:$L$204,0)),계정분류!$A$5:$A$101,0)),"미분류")))</f>
        <v/>
      </c>
      <c r="B29" s="25">
        <f>IFERROR(INDEX(원장입력!$I$5:$I$204,MATCH(ROW()-4,원장입력!$M$5:$M$204,0)),"")</f>
        <v/>
      </c>
      <c r="C29" s="17">
        <f>IF($B29="","",IF(AND($K29&lt;&gt;"",INDEX(코드매핑!$F$5:$F$104,$K29)&lt;&gt;""),INDEX(코드매핑!$F$5:$F$104,$K29),IF(LEFT($B29,1)="5","제조",IF(LEFT($B29,1)="6","도급",IF(LEFT($B29,1)="7","분양",IF(LEFT($B29,1)="8","판관",""))))))</f>
        <v/>
      </c>
      <c r="D29" s="25">
        <f>IF($B29="","",IF(INDEX(원장입력!$J$5:$J$204,MATCH($B29&amp;"#1",원장입력!$L$5:$L$204,0))="",$B29&amp;"",INDEX(원장입력!$J$5:$J$204,MATCH($B29&amp;"#1",원장입력!$L$5:$L$204,0))&amp;IF(AND($C29&lt;&gt;"",ISERROR(FIND("(",INDEX(원장입력!$J$5:$J$204,MATCH($B29&amp;"#1",원장입력!$L$5:$L$204,0)))))," ("&amp;LEFT($C29,1)&amp;")","")))</f>
        <v/>
      </c>
      <c r="E29" s="27">
        <f>IF($B29="","",SUMIFS(원장입력!$G$5:$G$204,원장입력!$I$5:$I$204,$B29))</f>
        <v/>
      </c>
      <c r="F29" s="27">
        <f>IF($B29="","",SUMIFS(원장입력!$H$5:$H$204,원장입력!$I$5:$I$204,$B29))</f>
        <v/>
      </c>
      <c r="G29" s="27">
        <f>IF($B29="","",SUMIFS(결산조정!$B$5:$B$104,결산조정!$A$5:$A$104,$B29)+IF($D29=$B29,0,SUMIFS(결산조정!$B$5:$B$104,결산조정!$A$5:$A$104,$D29)))</f>
        <v/>
      </c>
      <c r="H29" s="27">
        <f>IF($B29="","",SUMIFS(결산조정!$C$5:$C$104,결산조정!$A$5:$A$104,$B29)+IF($D29=$B29,0,SUMIFS(결산조정!$C$5:$C$104,결산조정!$A$5:$A$104,$D29)))</f>
        <v/>
      </c>
      <c r="I29" s="27">
        <f>IF($B29="","",IF(OR($A29="자산",$A29="비용"),E29-F29+G29-H29,F29-E29+H29-G29))</f>
        <v/>
      </c>
      <c r="J29" s="28" t="n"/>
      <c r="K29" s="2">
        <f>IF($B29="","",IFERROR(MATCH(--$B29,코드매핑!$A$5:$A$104,0),IFERROR(MATCH($B29,코드매핑!$A$5:$A$104,0),"")))</f>
        <v/>
      </c>
    </row>
    <row r="30">
      <c r="A30" s="17">
        <f>IF($B30="","",IF(AND($K30&lt;&gt;"",INDEX(코드매핑!$E$5:$E$104,$K30)&lt;&gt;""),INDEX(코드매핑!$E$5:$E$104,$K30),IFERROR(INDEX(계정분류!$B$5:$B$101,MATCH(INDEX(원장입력!$J$5:$J$204,MATCH($B30&amp;"#1",원장입력!$L$5:$L$204,0)),계정분류!$A$5:$A$101,0)),"미분류")))</f>
        <v/>
      </c>
      <c r="B30" s="25">
        <f>IFERROR(INDEX(원장입력!$I$5:$I$204,MATCH(ROW()-4,원장입력!$M$5:$M$204,0)),"")</f>
        <v/>
      </c>
      <c r="C30" s="17">
        <f>IF($B30="","",IF(AND($K30&lt;&gt;"",INDEX(코드매핑!$F$5:$F$104,$K30)&lt;&gt;""),INDEX(코드매핑!$F$5:$F$104,$K30),IF(LEFT($B30,1)="5","제조",IF(LEFT($B30,1)="6","도급",IF(LEFT($B30,1)="7","분양",IF(LEFT($B30,1)="8","판관",""))))))</f>
        <v/>
      </c>
      <c r="D30" s="25">
        <f>IF($B30="","",IF(INDEX(원장입력!$J$5:$J$204,MATCH($B30&amp;"#1",원장입력!$L$5:$L$204,0))="",$B30&amp;"",INDEX(원장입력!$J$5:$J$204,MATCH($B30&amp;"#1",원장입력!$L$5:$L$204,0))&amp;IF(AND($C30&lt;&gt;"",ISERROR(FIND("(",INDEX(원장입력!$J$5:$J$204,MATCH($B30&amp;"#1",원장입력!$L$5:$L$204,0)))))," ("&amp;LEFT($C30,1)&amp;")","")))</f>
        <v/>
      </c>
      <c r="E30" s="27">
        <f>IF($B30="","",SUMIFS(원장입력!$G$5:$G$204,원장입력!$I$5:$I$204,$B30))</f>
        <v/>
      </c>
      <c r="F30" s="27">
        <f>IF($B30="","",SUMIFS(원장입력!$H$5:$H$204,원장입력!$I$5:$I$204,$B30))</f>
        <v/>
      </c>
      <c r="G30" s="27">
        <f>IF($B30="","",SUMIFS(결산조정!$B$5:$B$104,결산조정!$A$5:$A$104,$B30)+IF($D30=$B30,0,SUMIFS(결산조정!$B$5:$B$104,결산조정!$A$5:$A$104,$D30)))</f>
        <v/>
      </c>
      <c r="H30" s="27">
        <f>IF($B30="","",SUMIFS(결산조정!$C$5:$C$104,결산조정!$A$5:$A$104,$B30)+IF($D30=$B30,0,SUMIFS(결산조정!$C$5:$C$104,결산조정!$A$5:$A$104,$D30)))</f>
        <v/>
      </c>
      <c r="I30" s="27">
        <f>IF($B30="","",IF(OR($A30="자산",$A30="비용"),E30-F30+G30-H30,F30-E30+H30-G30))</f>
        <v/>
      </c>
      <c r="J30" s="28" t="n"/>
      <c r="K30" s="2">
        <f>IF($B30="","",IFERROR(MATCH(--$B30,코드매핑!$A$5:$A$104,0),IFERROR(MATCH($B30,코드매핑!$A$5:$A$104,0),"")))</f>
        <v/>
      </c>
    </row>
    <row r="31">
      <c r="A31" s="17">
        <f>IF($B31="","",IF(AND($K31&lt;&gt;"",INDEX(코드매핑!$E$5:$E$104,$K31)&lt;&gt;""),INDEX(코드매핑!$E$5:$E$104,$K31),IFERROR(INDEX(계정분류!$B$5:$B$101,MATCH(INDEX(원장입력!$J$5:$J$204,MATCH($B31&amp;"#1",원장입력!$L$5:$L$204,0)),계정분류!$A$5:$A$101,0)),"미분류")))</f>
        <v/>
      </c>
      <c r="B31" s="25">
        <f>IFERROR(INDEX(원장입력!$I$5:$I$204,MATCH(ROW()-4,원장입력!$M$5:$M$204,0)),"")</f>
        <v/>
      </c>
      <c r="C31" s="17">
        <f>IF($B31="","",IF(AND($K31&lt;&gt;"",INDEX(코드매핑!$F$5:$F$104,$K31)&lt;&gt;""),INDEX(코드매핑!$F$5:$F$104,$K31),IF(LEFT($B31,1)="5","제조",IF(LEFT($B31,1)="6","도급",IF(LEFT($B31,1)="7","분양",IF(LEFT($B31,1)="8","판관",""))))))</f>
        <v/>
      </c>
      <c r="D31" s="25">
        <f>IF($B31="","",IF(INDEX(원장입력!$J$5:$J$204,MATCH($B31&amp;"#1",원장입력!$L$5:$L$204,0))="",$B31&amp;"",INDEX(원장입력!$J$5:$J$204,MATCH($B31&amp;"#1",원장입력!$L$5:$L$204,0))&amp;IF(AND($C31&lt;&gt;"",ISERROR(FIND("(",INDEX(원장입력!$J$5:$J$204,MATCH($B31&amp;"#1",원장입력!$L$5:$L$204,0)))))," ("&amp;LEFT($C31,1)&amp;")","")))</f>
        <v/>
      </c>
      <c r="E31" s="27">
        <f>IF($B31="","",SUMIFS(원장입력!$G$5:$G$204,원장입력!$I$5:$I$204,$B31))</f>
        <v/>
      </c>
      <c r="F31" s="27">
        <f>IF($B31="","",SUMIFS(원장입력!$H$5:$H$204,원장입력!$I$5:$I$204,$B31))</f>
        <v/>
      </c>
      <c r="G31" s="27">
        <f>IF($B31="","",SUMIFS(결산조정!$B$5:$B$104,결산조정!$A$5:$A$104,$B31)+IF($D31=$B31,0,SUMIFS(결산조정!$B$5:$B$104,결산조정!$A$5:$A$104,$D31)))</f>
        <v/>
      </c>
      <c r="H31" s="27">
        <f>IF($B31="","",SUMIFS(결산조정!$C$5:$C$104,결산조정!$A$5:$A$104,$B31)+IF($D31=$B31,0,SUMIFS(결산조정!$C$5:$C$104,결산조정!$A$5:$A$104,$D31)))</f>
        <v/>
      </c>
      <c r="I31" s="27">
        <f>IF($B31="","",IF(OR($A31="자산",$A31="비용"),E31-F31+G31-H31,F31-E31+H31-G31))</f>
        <v/>
      </c>
      <c r="J31" s="28" t="n"/>
      <c r="K31" s="2">
        <f>IF($B31="","",IFERROR(MATCH(--$B31,코드매핑!$A$5:$A$104,0),IFERROR(MATCH($B31,코드매핑!$A$5:$A$104,0),"")))</f>
        <v/>
      </c>
    </row>
    <row r="32">
      <c r="A32" s="17">
        <f>IF($B32="","",IF(AND($K32&lt;&gt;"",INDEX(코드매핑!$E$5:$E$104,$K32)&lt;&gt;""),INDEX(코드매핑!$E$5:$E$104,$K32),IFERROR(INDEX(계정분류!$B$5:$B$101,MATCH(INDEX(원장입력!$J$5:$J$204,MATCH($B32&amp;"#1",원장입력!$L$5:$L$204,0)),계정분류!$A$5:$A$101,0)),"미분류")))</f>
        <v/>
      </c>
      <c r="B32" s="25">
        <f>IFERROR(INDEX(원장입력!$I$5:$I$204,MATCH(ROW()-4,원장입력!$M$5:$M$204,0)),"")</f>
        <v/>
      </c>
      <c r="C32" s="17">
        <f>IF($B32="","",IF(AND($K32&lt;&gt;"",INDEX(코드매핑!$F$5:$F$104,$K32)&lt;&gt;""),INDEX(코드매핑!$F$5:$F$104,$K32),IF(LEFT($B32,1)="5","제조",IF(LEFT($B32,1)="6","도급",IF(LEFT($B32,1)="7","분양",IF(LEFT($B32,1)="8","판관",""))))))</f>
        <v/>
      </c>
      <c r="D32" s="25">
        <f>IF($B32="","",IF(INDEX(원장입력!$J$5:$J$204,MATCH($B32&amp;"#1",원장입력!$L$5:$L$204,0))="",$B32&amp;"",INDEX(원장입력!$J$5:$J$204,MATCH($B32&amp;"#1",원장입력!$L$5:$L$204,0))&amp;IF(AND($C32&lt;&gt;"",ISERROR(FIND("(",INDEX(원장입력!$J$5:$J$204,MATCH($B32&amp;"#1",원장입력!$L$5:$L$204,0)))))," ("&amp;LEFT($C32,1)&amp;")","")))</f>
        <v/>
      </c>
      <c r="E32" s="27">
        <f>IF($B32="","",SUMIFS(원장입력!$G$5:$G$204,원장입력!$I$5:$I$204,$B32))</f>
        <v/>
      </c>
      <c r="F32" s="27">
        <f>IF($B32="","",SUMIFS(원장입력!$H$5:$H$204,원장입력!$I$5:$I$204,$B32))</f>
        <v/>
      </c>
      <c r="G32" s="27">
        <f>IF($B32="","",SUMIFS(결산조정!$B$5:$B$104,결산조정!$A$5:$A$104,$B32)+IF($D32=$B32,0,SUMIFS(결산조정!$B$5:$B$104,결산조정!$A$5:$A$104,$D32)))</f>
        <v/>
      </c>
      <c r="H32" s="27">
        <f>IF($B32="","",SUMIFS(결산조정!$C$5:$C$104,결산조정!$A$5:$A$104,$B32)+IF($D32=$B32,0,SUMIFS(결산조정!$C$5:$C$104,결산조정!$A$5:$A$104,$D32)))</f>
        <v/>
      </c>
      <c r="I32" s="27">
        <f>IF($B32="","",IF(OR($A32="자산",$A32="비용"),E32-F32+G32-H32,F32-E32+H32-G32))</f>
        <v/>
      </c>
      <c r="J32" s="28" t="n"/>
      <c r="K32" s="2">
        <f>IF($B32="","",IFERROR(MATCH(--$B32,코드매핑!$A$5:$A$104,0),IFERROR(MATCH($B32,코드매핑!$A$5:$A$104,0),"")))</f>
        <v/>
      </c>
    </row>
    <row r="33">
      <c r="A33" s="17">
        <f>IF($B33="","",IF(AND($K33&lt;&gt;"",INDEX(코드매핑!$E$5:$E$104,$K33)&lt;&gt;""),INDEX(코드매핑!$E$5:$E$104,$K33),IFERROR(INDEX(계정분류!$B$5:$B$101,MATCH(INDEX(원장입력!$J$5:$J$204,MATCH($B33&amp;"#1",원장입력!$L$5:$L$204,0)),계정분류!$A$5:$A$101,0)),"미분류")))</f>
        <v/>
      </c>
      <c r="B33" s="25">
        <f>IFERROR(INDEX(원장입력!$I$5:$I$204,MATCH(ROW()-4,원장입력!$M$5:$M$204,0)),"")</f>
        <v/>
      </c>
      <c r="C33" s="17">
        <f>IF($B33="","",IF(AND($K33&lt;&gt;"",INDEX(코드매핑!$F$5:$F$104,$K33)&lt;&gt;""),INDEX(코드매핑!$F$5:$F$104,$K33),IF(LEFT($B33,1)="5","제조",IF(LEFT($B33,1)="6","도급",IF(LEFT($B33,1)="7","분양",IF(LEFT($B33,1)="8","판관",""))))))</f>
        <v/>
      </c>
      <c r="D33" s="25">
        <f>IF($B33="","",IF(INDEX(원장입력!$J$5:$J$204,MATCH($B33&amp;"#1",원장입력!$L$5:$L$204,0))="",$B33&amp;"",INDEX(원장입력!$J$5:$J$204,MATCH($B33&amp;"#1",원장입력!$L$5:$L$204,0))&amp;IF(AND($C33&lt;&gt;"",ISERROR(FIND("(",INDEX(원장입력!$J$5:$J$204,MATCH($B33&amp;"#1",원장입력!$L$5:$L$204,0)))))," ("&amp;LEFT($C33,1)&amp;")","")))</f>
        <v/>
      </c>
      <c r="E33" s="27">
        <f>IF($B33="","",SUMIFS(원장입력!$G$5:$G$204,원장입력!$I$5:$I$204,$B33))</f>
        <v/>
      </c>
      <c r="F33" s="27">
        <f>IF($B33="","",SUMIFS(원장입력!$H$5:$H$204,원장입력!$I$5:$I$204,$B33))</f>
        <v/>
      </c>
      <c r="G33" s="27">
        <f>IF($B33="","",SUMIFS(결산조정!$B$5:$B$104,결산조정!$A$5:$A$104,$B33)+IF($D33=$B33,0,SUMIFS(결산조정!$B$5:$B$104,결산조정!$A$5:$A$104,$D33)))</f>
        <v/>
      </c>
      <c r="H33" s="27">
        <f>IF($B33="","",SUMIFS(결산조정!$C$5:$C$104,결산조정!$A$5:$A$104,$B33)+IF($D33=$B33,0,SUMIFS(결산조정!$C$5:$C$104,결산조정!$A$5:$A$104,$D33)))</f>
        <v/>
      </c>
      <c r="I33" s="27">
        <f>IF($B33="","",IF(OR($A33="자산",$A33="비용"),E33-F33+G33-H33,F33-E33+H33-G33))</f>
        <v/>
      </c>
      <c r="J33" s="28" t="n"/>
      <c r="K33" s="2">
        <f>IF($B33="","",IFERROR(MATCH(--$B33,코드매핑!$A$5:$A$104,0),IFERROR(MATCH($B33,코드매핑!$A$5:$A$104,0),"")))</f>
        <v/>
      </c>
    </row>
    <row r="34">
      <c r="A34" s="17">
        <f>IF($B34="","",IF(AND($K34&lt;&gt;"",INDEX(코드매핑!$E$5:$E$104,$K34)&lt;&gt;""),INDEX(코드매핑!$E$5:$E$104,$K34),IFERROR(INDEX(계정분류!$B$5:$B$101,MATCH(INDEX(원장입력!$J$5:$J$204,MATCH($B34&amp;"#1",원장입력!$L$5:$L$204,0)),계정분류!$A$5:$A$101,0)),"미분류")))</f>
        <v/>
      </c>
      <c r="B34" s="25">
        <f>IFERROR(INDEX(원장입력!$I$5:$I$204,MATCH(ROW()-4,원장입력!$M$5:$M$204,0)),"")</f>
        <v/>
      </c>
      <c r="C34" s="17">
        <f>IF($B34="","",IF(AND($K34&lt;&gt;"",INDEX(코드매핑!$F$5:$F$104,$K34)&lt;&gt;""),INDEX(코드매핑!$F$5:$F$104,$K34),IF(LEFT($B34,1)="5","제조",IF(LEFT($B34,1)="6","도급",IF(LEFT($B34,1)="7","분양",IF(LEFT($B34,1)="8","판관",""))))))</f>
        <v/>
      </c>
      <c r="D34" s="25">
        <f>IF($B34="","",IF(INDEX(원장입력!$J$5:$J$204,MATCH($B34&amp;"#1",원장입력!$L$5:$L$204,0))="",$B34&amp;"",INDEX(원장입력!$J$5:$J$204,MATCH($B34&amp;"#1",원장입력!$L$5:$L$204,0))&amp;IF(AND($C34&lt;&gt;"",ISERROR(FIND("(",INDEX(원장입력!$J$5:$J$204,MATCH($B34&amp;"#1",원장입력!$L$5:$L$204,0)))))," ("&amp;LEFT($C34,1)&amp;")","")))</f>
        <v/>
      </c>
      <c r="E34" s="27">
        <f>IF($B34="","",SUMIFS(원장입력!$G$5:$G$204,원장입력!$I$5:$I$204,$B34))</f>
        <v/>
      </c>
      <c r="F34" s="27">
        <f>IF($B34="","",SUMIFS(원장입력!$H$5:$H$204,원장입력!$I$5:$I$204,$B34))</f>
        <v/>
      </c>
      <c r="G34" s="27">
        <f>IF($B34="","",SUMIFS(결산조정!$B$5:$B$104,결산조정!$A$5:$A$104,$B34)+IF($D34=$B34,0,SUMIFS(결산조정!$B$5:$B$104,결산조정!$A$5:$A$104,$D34)))</f>
        <v/>
      </c>
      <c r="H34" s="27">
        <f>IF($B34="","",SUMIFS(결산조정!$C$5:$C$104,결산조정!$A$5:$A$104,$B34)+IF($D34=$B34,0,SUMIFS(결산조정!$C$5:$C$104,결산조정!$A$5:$A$104,$D34)))</f>
        <v/>
      </c>
      <c r="I34" s="27">
        <f>IF($B34="","",IF(OR($A34="자산",$A34="비용"),E34-F34+G34-H34,F34-E34+H34-G34))</f>
        <v/>
      </c>
      <c r="J34" s="28" t="n"/>
      <c r="K34" s="2">
        <f>IF($B34="","",IFERROR(MATCH(--$B34,코드매핑!$A$5:$A$104,0),IFERROR(MATCH($B34,코드매핑!$A$5:$A$104,0),"")))</f>
        <v/>
      </c>
    </row>
    <row r="35">
      <c r="A35" s="17">
        <f>IF($B35="","",IF(AND($K35&lt;&gt;"",INDEX(코드매핑!$E$5:$E$104,$K35)&lt;&gt;""),INDEX(코드매핑!$E$5:$E$104,$K35),IFERROR(INDEX(계정분류!$B$5:$B$101,MATCH(INDEX(원장입력!$J$5:$J$204,MATCH($B35&amp;"#1",원장입력!$L$5:$L$204,0)),계정분류!$A$5:$A$101,0)),"미분류")))</f>
        <v/>
      </c>
      <c r="B35" s="25">
        <f>IFERROR(INDEX(원장입력!$I$5:$I$204,MATCH(ROW()-4,원장입력!$M$5:$M$204,0)),"")</f>
        <v/>
      </c>
      <c r="C35" s="17">
        <f>IF($B35="","",IF(AND($K35&lt;&gt;"",INDEX(코드매핑!$F$5:$F$104,$K35)&lt;&gt;""),INDEX(코드매핑!$F$5:$F$104,$K35),IF(LEFT($B35,1)="5","제조",IF(LEFT($B35,1)="6","도급",IF(LEFT($B35,1)="7","분양",IF(LEFT($B35,1)="8","판관",""))))))</f>
        <v/>
      </c>
      <c r="D35" s="25">
        <f>IF($B35="","",IF(INDEX(원장입력!$J$5:$J$204,MATCH($B35&amp;"#1",원장입력!$L$5:$L$204,0))="",$B35&amp;"",INDEX(원장입력!$J$5:$J$204,MATCH($B35&amp;"#1",원장입력!$L$5:$L$204,0))&amp;IF(AND($C35&lt;&gt;"",ISERROR(FIND("(",INDEX(원장입력!$J$5:$J$204,MATCH($B35&amp;"#1",원장입력!$L$5:$L$204,0)))))," ("&amp;LEFT($C35,1)&amp;")","")))</f>
        <v/>
      </c>
      <c r="E35" s="27">
        <f>IF($B35="","",SUMIFS(원장입력!$G$5:$G$204,원장입력!$I$5:$I$204,$B35))</f>
        <v/>
      </c>
      <c r="F35" s="27">
        <f>IF($B35="","",SUMIFS(원장입력!$H$5:$H$204,원장입력!$I$5:$I$204,$B35))</f>
        <v/>
      </c>
      <c r="G35" s="27">
        <f>IF($B35="","",SUMIFS(결산조정!$B$5:$B$104,결산조정!$A$5:$A$104,$B35)+IF($D35=$B35,0,SUMIFS(결산조정!$B$5:$B$104,결산조정!$A$5:$A$104,$D35)))</f>
        <v/>
      </c>
      <c r="H35" s="27">
        <f>IF($B35="","",SUMIFS(결산조정!$C$5:$C$104,결산조정!$A$5:$A$104,$B35)+IF($D35=$B35,0,SUMIFS(결산조정!$C$5:$C$104,결산조정!$A$5:$A$104,$D35)))</f>
        <v/>
      </c>
      <c r="I35" s="27">
        <f>IF($B35="","",IF(OR($A35="자산",$A35="비용"),E35-F35+G35-H35,F35-E35+H35-G35))</f>
        <v/>
      </c>
      <c r="J35" s="28" t="n"/>
      <c r="K35" s="2">
        <f>IF($B35="","",IFERROR(MATCH(--$B35,코드매핑!$A$5:$A$104,0),IFERROR(MATCH($B35,코드매핑!$A$5:$A$104,0),"")))</f>
        <v/>
      </c>
    </row>
    <row r="36">
      <c r="A36" s="17">
        <f>IF($B36="","",IF(AND($K36&lt;&gt;"",INDEX(코드매핑!$E$5:$E$104,$K36)&lt;&gt;""),INDEX(코드매핑!$E$5:$E$104,$K36),IFERROR(INDEX(계정분류!$B$5:$B$101,MATCH(INDEX(원장입력!$J$5:$J$204,MATCH($B36&amp;"#1",원장입력!$L$5:$L$204,0)),계정분류!$A$5:$A$101,0)),"미분류")))</f>
        <v/>
      </c>
      <c r="B36" s="25">
        <f>IFERROR(INDEX(원장입력!$I$5:$I$204,MATCH(ROW()-4,원장입력!$M$5:$M$204,0)),"")</f>
        <v/>
      </c>
      <c r="C36" s="17">
        <f>IF($B36="","",IF(AND($K36&lt;&gt;"",INDEX(코드매핑!$F$5:$F$104,$K36)&lt;&gt;""),INDEX(코드매핑!$F$5:$F$104,$K36),IF(LEFT($B36,1)="5","제조",IF(LEFT($B36,1)="6","도급",IF(LEFT($B36,1)="7","분양",IF(LEFT($B36,1)="8","판관",""))))))</f>
        <v/>
      </c>
      <c r="D36" s="25">
        <f>IF($B36="","",IF(INDEX(원장입력!$J$5:$J$204,MATCH($B36&amp;"#1",원장입력!$L$5:$L$204,0))="",$B36&amp;"",INDEX(원장입력!$J$5:$J$204,MATCH($B36&amp;"#1",원장입력!$L$5:$L$204,0))&amp;IF(AND($C36&lt;&gt;"",ISERROR(FIND("(",INDEX(원장입력!$J$5:$J$204,MATCH($B36&amp;"#1",원장입력!$L$5:$L$204,0)))))," ("&amp;LEFT($C36,1)&amp;")","")))</f>
        <v/>
      </c>
      <c r="E36" s="27">
        <f>IF($B36="","",SUMIFS(원장입력!$G$5:$G$204,원장입력!$I$5:$I$204,$B36))</f>
        <v/>
      </c>
      <c r="F36" s="27">
        <f>IF($B36="","",SUMIFS(원장입력!$H$5:$H$204,원장입력!$I$5:$I$204,$B36))</f>
        <v/>
      </c>
      <c r="G36" s="27">
        <f>IF($B36="","",SUMIFS(결산조정!$B$5:$B$104,결산조정!$A$5:$A$104,$B36)+IF($D36=$B36,0,SUMIFS(결산조정!$B$5:$B$104,결산조정!$A$5:$A$104,$D36)))</f>
        <v/>
      </c>
      <c r="H36" s="27">
        <f>IF($B36="","",SUMIFS(결산조정!$C$5:$C$104,결산조정!$A$5:$A$104,$B36)+IF($D36=$B36,0,SUMIFS(결산조정!$C$5:$C$104,결산조정!$A$5:$A$104,$D36)))</f>
        <v/>
      </c>
      <c r="I36" s="27">
        <f>IF($B36="","",IF(OR($A36="자산",$A36="비용"),E36-F36+G36-H36,F36-E36+H36-G36))</f>
        <v/>
      </c>
      <c r="J36" s="28" t="n"/>
      <c r="K36" s="2">
        <f>IF($B36="","",IFERROR(MATCH(--$B36,코드매핑!$A$5:$A$104,0),IFERROR(MATCH($B36,코드매핑!$A$5:$A$104,0),"")))</f>
        <v/>
      </c>
    </row>
    <row r="37">
      <c r="A37" s="17">
        <f>IF($B37="","",IF(AND($K37&lt;&gt;"",INDEX(코드매핑!$E$5:$E$104,$K37)&lt;&gt;""),INDEX(코드매핑!$E$5:$E$104,$K37),IFERROR(INDEX(계정분류!$B$5:$B$101,MATCH(INDEX(원장입력!$J$5:$J$204,MATCH($B37&amp;"#1",원장입력!$L$5:$L$204,0)),계정분류!$A$5:$A$101,0)),"미분류")))</f>
        <v/>
      </c>
      <c r="B37" s="25">
        <f>IFERROR(INDEX(원장입력!$I$5:$I$204,MATCH(ROW()-4,원장입력!$M$5:$M$204,0)),"")</f>
        <v/>
      </c>
      <c r="C37" s="17">
        <f>IF($B37="","",IF(AND($K37&lt;&gt;"",INDEX(코드매핑!$F$5:$F$104,$K37)&lt;&gt;""),INDEX(코드매핑!$F$5:$F$104,$K37),IF(LEFT($B37,1)="5","제조",IF(LEFT($B37,1)="6","도급",IF(LEFT($B37,1)="7","분양",IF(LEFT($B37,1)="8","판관",""))))))</f>
        <v/>
      </c>
      <c r="D37" s="25">
        <f>IF($B37="","",IF(INDEX(원장입력!$J$5:$J$204,MATCH($B37&amp;"#1",원장입력!$L$5:$L$204,0))="",$B37&amp;"",INDEX(원장입력!$J$5:$J$204,MATCH($B37&amp;"#1",원장입력!$L$5:$L$204,0))&amp;IF(AND($C37&lt;&gt;"",ISERROR(FIND("(",INDEX(원장입력!$J$5:$J$204,MATCH($B37&amp;"#1",원장입력!$L$5:$L$204,0)))))," ("&amp;LEFT($C37,1)&amp;")","")))</f>
        <v/>
      </c>
      <c r="E37" s="27">
        <f>IF($B37="","",SUMIFS(원장입력!$G$5:$G$204,원장입력!$I$5:$I$204,$B37))</f>
        <v/>
      </c>
      <c r="F37" s="27">
        <f>IF($B37="","",SUMIFS(원장입력!$H$5:$H$204,원장입력!$I$5:$I$204,$B37))</f>
        <v/>
      </c>
      <c r="G37" s="27">
        <f>IF($B37="","",SUMIFS(결산조정!$B$5:$B$104,결산조정!$A$5:$A$104,$B37)+IF($D37=$B37,0,SUMIFS(결산조정!$B$5:$B$104,결산조정!$A$5:$A$104,$D37)))</f>
        <v/>
      </c>
      <c r="H37" s="27">
        <f>IF($B37="","",SUMIFS(결산조정!$C$5:$C$104,결산조정!$A$5:$A$104,$B37)+IF($D37=$B37,0,SUMIFS(결산조정!$C$5:$C$104,결산조정!$A$5:$A$104,$D37)))</f>
        <v/>
      </c>
      <c r="I37" s="27">
        <f>IF($B37="","",IF(OR($A37="자산",$A37="비용"),E37-F37+G37-H37,F37-E37+H37-G37))</f>
        <v/>
      </c>
      <c r="J37" s="28" t="n"/>
      <c r="K37" s="2">
        <f>IF($B37="","",IFERROR(MATCH(--$B37,코드매핑!$A$5:$A$104,0),IFERROR(MATCH($B37,코드매핑!$A$5:$A$104,0),"")))</f>
        <v/>
      </c>
    </row>
    <row r="38">
      <c r="A38" s="17">
        <f>IF($B38="","",IF(AND($K38&lt;&gt;"",INDEX(코드매핑!$E$5:$E$104,$K38)&lt;&gt;""),INDEX(코드매핑!$E$5:$E$104,$K38),IFERROR(INDEX(계정분류!$B$5:$B$101,MATCH(INDEX(원장입력!$J$5:$J$204,MATCH($B38&amp;"#1",원장입력!$L$5:$L$204,0)),계정분류!$A$5:$A$101,0)),"미분류")))</f>
        <v/>
      </c>
      <c r="B38" s="25">
        <f>IFERROR(INDEX(원장입력!$I$5:$I$204,MATCH(ROW()-4,원장입력!$M$5:$M$204,0)),"")</f>
        <v/>
      </c>
      <c r="C38" s="17">
        <f>IF($B38="","",IF(AND($K38&lt;&gt;"",INDEX(코드매핑!$F$5:$F$104,$K38)&lt;&gt;""),INDEX(코드매핑!$F$5:$F$104,$K38),IF(LEFT($B38,1)="5","제조",IF(LEFT($B38,1)="6","도급",IF(LEFT($B38,1)="7","분양",IF(LEFT($B38,1)="8","판관",""))))))</f>
        <v/>
      </c>
      <c r="D38" s="25">
        <f>IF($B38="","",IF(INDEX(원장입력!$J$5:$J$204,MATCH($B38&amp;"#1",원장입력!$L$5:$L$204,0))="",$B38&amp;"",INDEX(원장입력!$J$5:$J$204,MATCH($B38&amp;"#1",원장입력!$L$5:$L$204,0))&amp;IF(AND($C38&lt;&gt;"",ISERROR(FIND("(",INDEX(원장입력!$J$5:$J$204,MATCH($B38&amp;"#1",원장입력!$L$5:$L$204,0)))))," ("&amp;LEFT($C38,1)&amp;")","")))</f>
        <v/>
      </c>
      <c r="E38" s="27">
        <f>IF($B38="","",SUMIFS(원장입력!$G$5:$G$204,원장입력!$I$5:$I$204,$B38))</f>
        <v/>
      </c>
      <c r="F38" s="27">
        <f>IF($B38="","",SUMIFS(원장입력!$H$5:$H$204,원장입력!$I$5:$I$204,$B38))</f>
        <v/>
      </c>
      <c r="G38" s="27">
        <f>IF($B38="","",SUMIFS(결산조정!$B$5:$B$104,결산조정!$A$5:$A$104,$B38)+IF($D38=$B38,0,SUMIFS(결산조정!$B$5:$B$104,결산조정!$A$5:$A$104,$D38)))</f>
        <v/>
      </c>
      <c r="H38" s="27">
        <f>IF($B38="","",SUMIFS(결산조정!$C$5:$C$104,결산조정!$A$5:$A$104,$B38)+IF($D38=$B38,0,SUMIFS(결산조정!$C$5:$C$104,결산조정!$A$5:$A$104,$D38)))</f>
        <v/>
      </c>
      <c r="I38" s="27">
        <f>IF($B38="","",IF(OR($A38="자산",$A38="비용"),E38-F38+G38-H38,F38-E38+H38-G38))</f>
        <v/>
      </c>
      <c r="J38" s="28" t="n"/>
      <c r="K38" s="2">
        <f>IF($B38="","",IFERROR(MATCH(--$B38,코드매핑!$A$5:$A$104,0),IFERROR(MATCH($B38,코드매핑!$A$5:$A$104,0),"")))</f>
        <v/>
      </c>
    </row>
    <row r="39">
      <c r="A39" s="17">
        <f>IF($B39="","",IF(AND($K39&lt;&gt;"",INDEX(코드매핑!$E$5:$E$104,$K39)&lt;&gt;""),INDEX(코드매핑!$E$5:$E$104,$K39),IFERROR(INDEX(계정분류!$B$5:$B$101,MATCH(INDEX(원장입력!$J$5:$J$204,MATCH($B39&amp;"#1",원장입력!$L$5:$L$204,0)),계정분류!$A$5:$A$101,0)),"미분류")))</f>
        <v/>
      </c>
      <c r="B39" s="25">
        <f>IFERROR(INDEX(원장입력!$I$5:$I$204,MATCH(ROW()-4,원장입력!$M$5:$M$204,0)),"")</f>
        <v/>
      </c>
      <c r="C39" s="17">
        <f>IF($B39="","",IF(AND($K39&lt;&gt;"",INDEX(코드매핑!$F$5:$F$104,$K39)&lt;&gt;""),INDEX(코드매핑!$F$5:$F$104,$K39),IF(LEFT($B39,1)="5","제조",IF(LEFT($B39,1)="6","도급",IF(LEFT($B39,1)="7","분양",IF(LEFT($B39,1)="8","판관",""))))))</f>
        <v/>
      </c>
      <c r="D39" s="25">
        <f>IF($B39="","",IF(INDEX(원장입력!$J$5:$J$204,MATCH($B39&amp;"#1",원장입력!$L$5:$L$204,0))="",$B39&amp;"",INDEX(원장입력!$J$5:$J$204,MATCH($B39&amp;"#1",원장입력!$L$5:$L$204,0))&amp;IF(AND($C39&lt;&gt;"",ISERROR(FIND("(",INDEX(원장입력!$J$5:$J$204,MATCH($B39&amp;"#1",원장입력!$L$5:$L$204,0)))))," ("&amp;LEFT($C39,1)&amp;")","")))</f>
        <v/>
      </c>
      <c r="E39" s="27">
        <f>IF($B39="","",SUMIFS(원장입력!$G$5:$G$204,원장입력!$I$5:$I$204,$B39))</f>
        <v/>
      </c>
      <c r="F39" s="27">
        <f>IF($B39="","",SUMIFS(원장입력!$H$5:$H$204,원장입력!$I$5:$I$204,$B39))</f>
        <v/>
      </c>
      <c r="G39" s="27">
        <f>IF($B39="","",SUMIFS(결산조정!$B$5:$B$104,결산조정!$A$5:$A$104,$B39)+IF($D39=$B39,0,SUMIFS(결산조정!$B$5:$B$104,결산조정!$A$5:$A$104,$D39)))</f>
        <v/>
      </c>
      <c r="H39" s="27">
        <f>IF($B39="","",SUMIFS(결산조정!$C$5:$C$104,결산조정!$A$5:$A$104,$B39)+IF($D39=$B39,0,SUMIFS(결산조정!$C$5:$C$104,결산조정!$A$5:$A$104,$D39)))</f>
        <v/>
      </c>
      <c r="I39" s="27">
        <f>IF($B39="","",IF(OR($A39="자산",$A39="비용"),E39-F39+G39-H39,F39-E39+H39-G39))</f>
        <v/>
      </c>
      <c r="J39" s="28" t="n"/>
      <c r="K39" s="2">
        <f>IF($B39="","",IFERROR(MATCH(--$B39,코드매핑!$A$5:$A$104,0),IFERROR(MATCH($B39,코드매핑!$A$5:$A$104,0),"")))</f>
        <v/>
      </c>
    </row>
    <row r="40">
      <c r="A40" s="17">
        <f>IF($B40="","",IF(AND($K40&lt;&gt;"",INDEX(코드매핑!$E$5:$E$104,$K40)&lt;&gt;""),INDEX(코드매핑!$E$5:$E$104,$K40),IFERROR(INDEX(계정분류!$B$5:$B$101,MATCH(INDEX(원장입력!$J$5:$J$204,MATCH($B40&amp;"#1",원장입력!$L$5:$L$204,0)),계정분류!$A$5:$A$101,0)),"미분류")))</f>
        <v/>
      </c>
      <c r="B40" s="25">
        <f>IFERROR(INDEX(원장입력!$I$5:$I$204,MATCH(ROW()-4,원장입력!$M$5:$M$204,0)),"")</f>
        <v/>
      </c>
      <c r="C40" s="17">
        <f>IF($B40="","",IF(AND($K40&lt;&gt;"",INDEX(코드매핑!$F$5:$F$104,$K40)&lt;&gt;""),INDEX(코드매핑!$F$5:$F$104,$K40),IF(LEFT($B40,1)="5","제조",IF(LEFT($B40,1)="6","도급",IF(LEFT($B40,1)="7","분양",IF(LEFT($B40,1)="8","판관",""))))))</f>
        <v/>
      </c>
      <c r="D40" s="25">
        <f>IF($B40="","",IF(INDEX(원장입력!$J$5:$J$204,MATCH($B40&amp;"#1",원장입력!$L$5:$L$204,0))="",$B40&amp;"",INDEX(원장입력!$J$5:$J$204,MATCH($B40&amp;"#1",원장입력!$L$5:$L$204,0))&amp;IF(AND($C40&lt;&gt;"",ISERROR(FIND("(",INDEX(원장입력!$J$5:$J$204,MATCH($B40&amp;"#1",원장입력!$L$5:$L$204,0)))))," ("&amp;LEFT($C40,1)&amp;")","")))</f>
        <v/>
      </c>
      <c r="E40" s="27">
        <f>IF($B40="","",SUMIFS(원장입력!$G$5:$G$204,원장입력!$I$5:$I$204,$B40))</f>
        <v/>
      </c>
      <c r="F40" s="27">
        <f>IF($B40="","",SUMIFS(원장입력!$H$5:$H$204,원장입력!$I$5:$I$204,$B40))</f>
        <v/>
      </c>
      <c r="G40" s="27">
        <f>IF($B40="","",SUMIFS(결산조정!$B$5:$B$104,결산조정!$A$5:$A$104,$B40)+IF($D40=$B40,0,SUMIFS(결산조정!$B$5:$B$104,결산조정!$A$5:$A$104,$D40)))</f>
        <v/>
      </c>
      <c r="H40" s="27">
        <f>IF($B40="","",SUMIFS(결산조정!$C$5:$C$104,결산조정!$A$5:$A$104,$B40)+IF($D40=$B40,0,SUMIFS(결산조정!$C$5:$C$104,결산조정!$A$5:$A$104,$D40)))</f>
        <v/>
      </c>
      <c r="I40" s="27">
        <f>IF($B40="","",IF(OR($A40="자산",$A40="비용"),E40-F40+G40-H40,F40-E40+H40-G40))</f>
        <v/>
      </c>
      <c r="J40" s="28" t="n"/>
      <c r="K40" s="2">
        <f>IF($B40="","",IFERROR(MATCH(--$B40,코드매핑!$A$5:$A$104,0),IFERROR(MATCH($B40,코드매핑!$A$5:$A$104,0),"")))</f>
        <v/>
      </c>
    </row>
    <row r="41">
      <c r="A41" s="17">
        <f>IF($B41="","",IF(AND($K41&lt;&gt;"",INDEX(코드매핑!$E$5:$E$104,$K41)&lt;&gt;""),INDEX(코드매핑!$E$5:$E$104,$K41),IFERROR(INDEX(계정분류!$B$5:$B$101,MATCH(INDEX(원장입력!$J$5:$J$204,MATCH($B41&amp;"#1",원장입력!$L$5:$L$204,0)),계정분류!$A$5:$A$101,0)),"미분류")))</f>
        <v/>
      </c>
      <c r="B41" s="25">
        <f>IFERROR(INDEX(원장입력!$I$5:$I$204,MATCH(ROW()-4,원장입력!$M$5:$M$204,0)),"")</f>
        <v/>
      </c>
      <c r="C41" s="17">
        <f>IF($B41="","",IF(AND($K41&lt;&gt;"",INDEX(코드매핑!$F$5:$F$104,$K41)&lt;&gt;""),INDEX(코드매핑!$F$5:$F$104,$K41),IF(LEFT($B41,1)="5","제조",IF(LEFT($B41,1)="6","도급",IF(LEFT($B41,1)="7","분양",IF(LEFT($B41,1)="8","판관",""))))))</f>
        <v/>
      </c>
      <c r="D41" s="25">
        <f>IF($B41="","",IF(INDEX(원장입력!$J$5:$J$204,MATCH($B41&amp;"#1",원장입력!$L$5:$L$204,0))="",$B41&amp;"",INDEX(원장입력!$J$5:$J$204,MATCH($B41&amp;"#1",원장입력!$L$5:$L$204,0))&amp;IF(AND($C41&lt;&gt;"",ISERROR(FIND("(",INDEX(원장입력!$J$5:$J$204,MATCH($B41&amp;"#1",원장입력!$L$5:$L$204,0)))))," ("&amp;LEFT($C41,1)&amp;")","")))</f>
        <v/>
      </c>
      <c r="E41" s="27">
        <f>IF($B41="","",SUMIFS(원장입력!$G$5:$G$204,원장입력!$I$5:$I$204,$B41))</f>
        <v/>
      </c>
      <c r="F41" s="27">
        <f>IF($B41="","",SUMIFS(원장입력!$H$5:$H$204,원장입력!$I$5:$I$204,$B41))</f>
        <v/>
      </c>
      <c r="G41" s="27">
        <f>IF($B41="","",SUMIFS(결산조정!$B$5:$B$104,결산조정!$A$5:$A$104,$B41)+IF($D41=$B41,0,SUMIFS(결산조정!$B$5:$B$104,결산조정!$A$5:$A$104,$D41)))</f>
        <v/>
      </c>
      <c r="H41" s="27">
        <f>IF($B41="","",SUMIFS(결산조정!$C$5:$C$104,결산조정!$A$5:$A$104,$B41)+IF($D41=$B41,0,SUMIFS(결산조정!$C$5:$C$104,결산조정!$A$5:$A$104,$D41)))</f>
        <v/>
      </c>
      <c r="I41" s="27">
        <f>IF($B41="","",IF(OR($A41="자산",$A41="비용"),E41-F41+G41-H41,F41-E41+H41-G41))</f>
        <v/>
      </c>
      <c r="J41" s="28" t="n"/>
      <c r="K41" s="2">
        <f>IF($B41="","",IFERROR(MATCH(--$B41,코드매핑!$A$5:$A$104,0),IFERROR(MATCH($B41,코드매핑!$A$5:$A$104,0),"")))</f>
        <v/>
      </c>
    </row>
    <row r="42">
      <c r="A42" s="17">
        <f>IF($B42="","",IF(AND($K42&lt;&gt;"",INDEX(코드매핑!$E$5:$E$104,$K42)&lt;&gt;""),INDEX(코드매핑!$E$5:$E$104,$K42),IFERROR(INDEX(계정분류!$B$5:$B$101,MATCH(INDEX(원장입력!$J$5:$J$204,MATCH($B42&amp;"#1",원장입력!$L$5:$L$204,0)),계정분류!$A$5:$A$101,0)),"미분류")))</f>
        <v/>
      </c>
      <c r="B42" s="25">
        <f>IFERROR(INDEX(원장입력!$I$5:$I$204,MATCH(ROW()-4,원장입력!$M$5:$M$204,0)),"")</f>
        <v/>
      </c>
      <c r="C42" s="17">
        <f>IF($B42="","",IF(AND($K42&lt;&gt;"",INDEX(코드매핑!$F$5:$F$104,$K42)&lt;&gt;""),INDEX(코드매핑!$F$5:$F$104,$K42),IF(LEFT($B42,1)="5","제조",IF(LEFT($B42,1)="6","도급",IF(LEFT($B42,1)="7","분양",IF(LEFT($B42,1)="8","판관",""))))))</f>
        <v/>
      </c>
      <c r="D42" s="25">
        <f>IF($B42="","",IF(INDEX(원장입력!$J$5:$J$204,MATCH($B42&amp;"#1",원장입력!$L$5:$L$204,0))="",$B42&amp;"",INDEX(원장입력!$J$5:$J$204,MATCH($B42&amp;"#1",원장입력!$L$5:$L$204,0))&amp;IF(AND($C42&lt;&gt;"",ISERROR(FIND("(",INDEX(원장입력!$J$5:$J$204,MATCH($B42&amp;"#1",원장입력!$L$5:$L$204,0)))))," ("&amp;LEFT($C42,1)&amp;")","")))</f>
        <v/>
      </c>
      <c r="E42" s="27">
        <f>IF($B42="","",SUMIFS(원장입력!$G$5:$G$204,원장입력!$I$5:$I$204,$B42))</f>
        <v/>
      </c>
      <c r="F42" s="27">
        <f>IF($B42="","",SUMIFS(원장입력!$H$5:$H$204,원장입력!$I$5:$I$204,$B42))</f>
        <v/>
      </c>
      <c r="G42" s="27">
        <f>IF($B42="","",SUMIFS(결산조정!$B$5:$B$104,결산조정!$A$5:$A$104,$B42)+IF($D42=$B42,0,SUMIFS(결산조정!$B$5:$B$104,결산조정!$A$5:$A$104,$D42)))</f>
        <v/>
      </c>
      <c r="H42" s="27">
        <f>IF($B42="","",SUMIFS(결산조정!$C$5:$C$104,결산조정!$A$5:$A$104,$B42)+IF($D42=$B42,0,SUMIFS(결산조정!$C$5:$C$104,결산조정!$A$5:$A$104,$D42)))</f>
        <v/>
      </c>
      <c r="I42" s="27">
        <f>IF($B42="","",IF(OR($A42="자산",$A42="비용"),E42-F42+G42-H42,F42-E42+H42-G42))</f>
        <v/>
      </c>
      <c r="J42" s="28" t="n"/>
      <c r="K42" s="2">
        <f>IF($B42="","",IFERROR(MATCH(--$B42,코드매핑!$A$5:$A$104,0),IFERROR(MATCH($B42,코드매핑!$A$5:$A$104,0),"")))</f>
        <v/>
      </c>
    </row>
    <row r="43">
      <c r="A43" s="17">
        <f>IF($B43="","",IF(AND($K43&lt;&gt;"",INDEX(코드매핑!$E$5:$E$104,$K43)&lt;&gt;""),INDEX(코드매핑!$E$5:$E$104,$K43),IFERROR(INDEX(계정분류!$B$5:$B$101,MATCH(INDEX(원장입력!$J$5:$J$204,MATCH($B43&amp;"#1",원장입력!$L$5:$L$204,0)),계정분류!$A$5:$A$101,0)),"미분류")))</f>
        <v/>
      </c>
      <c r="B43" s="25">
        <f>IFERROR(INDEX(원장입력!$I$5:$I$204,MATCH(ROW()-4,원장입력!$M$5:$M$204,0)),"")</f>
        <v/>
      </c>
      <c r="C43" s="17">
        <f>IF($B43="","",IF(AND($K43&lt;&gt;"",INDEX(코드매핑!$F$5:$F$104,$K43)&lt;&gt;""),INDEX(코드매핑!$F$5:$F$104,$K43),IF(LEFT($B43,1)="5","제조",IF(LEFT($B43,1)="6","도급",IF(LEFT($B43,1)="7","분양",IF(LEFT($B43,1)="8","판관",""))))))</f>
        <v/>
      </c>
      <c r="D43" s="25">
        <f>IF($B43="","",IF(INDEX(원장입력!$J$5:$J$204,MATCH($B43&amp;"#1",원장입력!$L$5:$L$204,0))="",$B43&amp;"",INDEX(원장입력!$J$5:$J$204,MATCH($B43&amp;"#1",원장입력!$L$5:$L$204,0))&amp;IF(AND($C43&lt;&gt;"",ISERROR(FIND("(",INDEX(원장입력!$J$5:$J$204,MATCH($B43&amp;"#1",원장입력!$L$5:$L$204,0)))))," ("&amp;LEFT($C43,1)&amp;")","")))</f>
        <v/>
      </c>
      <c r="E43" s="27">
        <f>IF($B43="","",SUMIFS(원장입력!$G$5:$G$204,원장입력!$I$5:$I$204,$B43))</f>
        <v/>
      </c>
      <c r="F43" s="27">
        <f>IF($B43="","",SUMIFS(원장입력!$H$5:$H$204,원장입력!$I$5:$I$204,$B43))</f>
        <v/>
      </c>
      <c r="G43" s="27">
        <f>IF($B43="","",SUMIFS(결산조정!$B$5:$B$104,결산조정!$A$5:$A$104,$B43)+IF($D43=$B43,0,SUMIFS(결산조정!$B$5:$B$104,결산조정!$A$5:$A$104,$D43)))</f>
        <v/>
      </c>
      <c r="H43" s="27">
        <f>IF($B43="","",SUMIFS(결산조정!$C$5:$C$104,결산조정!$A$5:$A$104,$B43)+IF($D43=$B43,0,SUMIFS(결산조정!$C$5:$C$104,결산조정!$A$5:$A$104,$D43)))</f>
        <v/>
      </c>
      <c r="I43" s="27">
        <f>IF($B43="","",IF(OR($A43="자산",$A43="비용"),E43-F43+G43-H43,F43-E43+H43-G43))</f>
        <v/>
      </c>
      <c r="J43" s="28" t="n"/>
      <c r="K43" s="2">
        <f>IF($B43="","",IFERROR(MATCH(--$B43,코드매핑!$A$5:$A$104,0),IFERROR(MATCH($B43,코드매핑!$A$5:$A$104,0),"")))</f>
        <v/>
      </c>
    </row>
    <row r="44">
      <c r="A44" s="17">
        <f>IF($B44="","",IF(AND($K44&lt;&gt;"",INDEX(코드매핑!$E$5:$E$104,$K44)&lt;&gt;""),INDEX(코드매핑!$E$5:$E$104,$K44),IFERROR(INDEX(계정분류!$B$5:$B$101,MATCH(INDEX(원장입력!$J$5:$J$204,MATCH($B44&amp;"#1",원장입력!$L$5:$L$204,0)),계정분류!$A$5:$A$101,0)),"미분류")))</f>
        <v/>
      </c>
      <c r="B44" s="25">
        <f>IFERROR(INDEX(원장입력!$I$5:$I$204,MATCH(ROW()-4,원장입력!$M$5:$M$204,0)),"")</f>
        <v/>
      </c>
      <c r="C44" s="17">
        <f>IF($B44="","",IF(AND($K44&lt;&gt;"",INDEX(코드매핑!$F$5:$F$104,$K44)&lt;&gt;""),INDEX(코드매핑!$F$5:$F$104,$K44),IF(LEFT($B44,1)="5","제조",IF(LEFT($B44,1)="6","도급",IF(LEFT($B44,1)="7","분양",IF(LEFT($B44,1)="8","판관",""))))))</f>
        <v/>
      </c>
      <c r="D44" s="25">
        <f>IF($B44="","",IF(INDEX(원장입력!$J$5:$J$204,MATCH($B44&amp;"#1",원장입력!$L$5:$L$204,0))="",$B44&amp;"",INDEX(원장입력!$J$5:$J$204,MATCH($B44&amp;"#1",원장입력!$L$5:$L$204,0))&amp;IF(AND($C44&lt;&gt;"",ISERROR(FIND("(",INDEX(원장입력!$J$5:$J$204,MATCH($B44&amp;"#1",원장입력!$L$5:$L$204,0)))))," ("&amp;LEFT($C44,1)&amp;")","")))</f>
        <v/>
      </c>
      <c r="E44" s="27">
        <f>IF($B44="","",SUMIFS(원장입력!$G$5:$G$204,원장입력!$I$5:$I$204,$B44))</f>
        <v/>
      </c>
      <c r="F44" s="27">
        <f>IF($B44="","",SUMIFS(원장입력!$H$5:$H$204,원장입력!$I$5:$I$204,$B44))</f>
        <v/>
      </c>
      <c r="G44" s="27">
        <f>IF($B44="","",SUMIFS(결산조정!$B$5:$B$104,결산조정!$A$5:$A$104,$B44)+IF($D44=$B44,0,SUMIFS(결산조정!$B$5:$B$104,결산조정!$A$5:$A$104,$D44)))</f>
        <v/>
      </c>
      <c r="H44" s="27">
        <f>IF($B44="","",SUMIFS(결산조정!$C$5:$C$104,결산조정!$A$5:$A$104,$B44)+IF($D44=$B44,0,SUMIFS(결산조정!$C$5:$C$104,결산조정!$A$5:$A$104,$D44)))</f>
        <v/>
      </c>
      <c r="I44" s="27">
        <f>IF($B44="","",IF(OR($A44="자산",$A44="비용"),E44-F44+G44-H44,F44-E44+H44-G44))</f>
        <v/>
      </c>
      <c r="J44" s="28" t="n"/>
      <c r="K44" s="2">
        <f>IF($B44="","",IFERROR(MATCH(--$B44,코드매핑!$A$5:$A$104,0),IFERROR(MATCH($B44,코드매핑!$A$5:$A$104,0),"")))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FFD966"/>
    <outlinePr summaryBelow="1" summaryRight="1"/>
    <pageSetUpPr/>
  </sheetPr>
  <dimension ref="A1:H4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5" customWidth="1" min="4" max="4"/>
    <col width="17" customWidth="1" min="5" max="5"/>
    <col width="13" customWidth="1" min="6" max="6"/>
    <col width="13" customWidth="1" min="7" max="7"/>
    <col width="14" customWidth="1" min="8" max="8"/>
  </cols>
  <sheetData>
    <row r="1">
      <c r="A1" s="18" t="inlineStr">
        <is>
          <t>③ 잔액검증 — 3자 대사 (명세서 · 합잔 · 재무상태표)</t>
        </is>
      </c>
    </row>
    <row r="2">
      <c r="A2" s="19" t="inlineStr">
        <is>
          <t>✍ 직접 입력: 노란 두 열만 — ② 합잔 잔액 · ③ 재무상태표 잔액을 입력하세요. 계정 목록은 자동으로 나타납니다.</t>
        </is>
      </c>
    </row>
    <row r="3">
      <c r="A3" s="2" t="inlineStr">
        <is>
          <t>⚙ 자동 계산: 차이·판정·종합 판정 자동 — '✖ 확인 필요'가 뜨면 [결산조정]에 전표 입력 → 즉시 재판정. 손익계정(수익·비용)은 대사에서 제외됩니다.</t>
        </is>
      </c>
    </row>
    <row r="4">
      <c r="A4" s="9" t="inlineStr">
        <is>
          <t>구분</t>
        </is>
      </c>
      <c r="B4" s="9" t="inlineStr">
        <is>
          <t>계정과목</t>
        </is>
      </c>
      <c r="C4" s="9" t="inlineStr">
        <is>
          <t>① 명세서 잔액(자동)</t>
        </is>
      </c>
      <c r="D4" s="9" t="inlineStr">
        <is>
          <t>② 합잔 잔액</t>
        </is>
      </c>
      <c r="E4" s="9" t="inlineStr">
        <is>
          <t>③ 재무상태표 잔액</t>
        </is>
      </c>
      <c r="F4" s="9" t="inlineStr">
        <is>
          <t>차이(①-②)</t>
        </is>
      </c>
      <c r="G4" s="9" t="inlineStr">
        <is>
          <t>차이(②-③)</t>
        </is>
      </c>
      <c r="H4" s="9" t="inlineStr">
        <is>
          <t>판정</t>
        </is>
      </c>
    </row>
    <row r="5">
      <c r="A5" s="17">
        <f>IF(결산명세서!$B5="","",결산명세서!$A5)</f>
        <v/>
      </c>
      <c r="B5" s="25">
        <f>IF(결산명세서!$B5="","",결산명세서!$D5)</f>
        <v/>
      </c>
      <c r="C5" s="29">
        <f>IF($B5="","",결산명세서!$I5)</f>
        <v/>
      </c>
      <c r="D5" s="21" t="n">
        <v>500000</v>
      </c>
      <c r="E5" s="21" t="n">
        <v>500000</v>
      </c>
      <c r="F5" s="27">
        <f>IF(OR($B5="",$A5="수익",$A5="비용"),"",C5-D5)</f>
        <v/>
      </c>
      <c r="G5" s="27">
        <f>IF(OR($B5="",$A5="수익",$A5="비용"),"",D5-E5)</f>
        <v/>
      </c>
      <c r="H5" s="17">
        <f>IF($B5="","",IF(OR($A5="수익",$A5="비용"),"제외 (손익계정)",IF(AND(F5=0,G5=0),"✔ 일치","✖ 확인 필요")))</f>
        <v/>
      </c>
    </row>
    <row r="6">
      <c r="A6" s="17">
        <f>IF(결산명세서!$B6="","",결산명세서!$A6)</f>
        <v/>
      </c>
      <c r="B6" s="25">
        <f>IF(결산명세서!$B6="","",결산명세서!$D6)</f>
        <v/>
      </c>
      <c r="C6" s="29">
        <f>IF($B6="","",결산명세서!$I6)</f>
        <v/>
      </c>
      <c r="D6" s="21" t="n">
        <v>48250000</v>
      </c>
      <c r="E6" s="21" t="n">
        <v>48250000</v>
      </c>
      <c r="F6" s="27">
        <f>IF(OR($B6="",$A6="수익",$A6="비용"),"",C6-D6)</f>
        <v/>
      </c>
      <c r="G6" s="27">
        <f>IF(OR($B6="",$A6="수익",$A6="비용"),"",D6-E6)</f>
        <v/>
      </c>
      <c r="H6" s="17">
        <f>IF($B6="","",IF(OR($A6="수익",$A6="비용"),"제외 (손익계정)",IF(AND(F6=0,G6=0),"✔ 일치","✖ 확인 필요")))</f>
        <v/>
      </c>
    </row>
    <row r="7">
      <c r="A7" s="17">
        <f>IF(결산명세서!$B7="","",결산명세서!$A7)</f>
        <v/>
      </c>
      <c r="B7" s="25">
        <f>IF(결산명세서!$B7="","",결산명세서!$D7)</f>
        <v/>
      </c>
      <c r="C7" s="29">
        <f>IF($B7="","",결산명세서!$I7)</f>
        <v/>
      </c>
      <c r="D7" s="21" t="n">
        <v>12300000</v>
      </c>
      <c r="E7" s="21" t="n">
        <v>12300000</v>
      </c>
      <c r="F7" s="27">
        <f>IF(OR($B7="",$A7="수익",$A7="비용"),"",C7-D7)</f>
        <v/>
      </c>
      <c r="G7" s="27">
        <f>IF(OR($B7="",$A7="수익",$A7="비용"),"",D7-E7)</f>
        <v/>
      </c>
      <c r="H7" s="17">
        <f>IF($B7="","",IF(OR($A7="수익",$A7="비용"),"제외 (손익계정)",IF(AND(F7=0,G7=0),"✔ 일치","✖ 확인 필요")))</f>
        <v/>
      </c>
    </row>
    <row r="8">
      <c r="A8" s="17">
        <f>IF(결산명세서!$B8="","",결산명세서!$A8)</f>
        <v/>
      </c>
      <c r="B8" s="25">
        <f>IF(결산명세서!$B8="","",결산명세서!$D8)</f>
        <v/>
      </c>
      <c r="C8" s="29">
        <f>IF($B8="","",결산명세서!$I8)</f>
        <v/>
      </c>
      <c r="D8" s="21" t="n">
        <v>1800000</v>
      </c>
      <c r="E8" s="21" t="n">
        <v>1800000</v>
      </c>
      <c r="F8" s="27">
        <f>IF(OR($B8="",$A8="수익",$A8="비용"),"",C8-D8)</f>
        <v/>
      </c>
      <c r="G8" s="27">
        <f>IF(OR($B8="",$A8="수익",$A8="비용"),"",D8-E8)</f>
        <v/>
      </c>
      <c r="H8" s="17">
        <f>IF($B8="","",IF(OR($A8="수익",$A8="비용"),"제외 (손익계정)",IF(AND(F8=0,G8=0),"✔ 일치","✖ 확인 필요")))</f>
        <v/>
      </c>
    </row>
    <row r="9">
      <c r="A9" s="17">
        <f>IF(결산명세서!$B9="","",결산명세서!$A9)</f>
        <v/>
      </c>
      <c r="B9" s="25">
        <f>IF(결산명세서!$B9="","",결산명세서!$D9)</f>
        <v/>
      </c>
      <c r="C9" s="29">
        <f>IF($B9="","",결산명세서!$I9)</f>
        <v/>
      </c>
      <c r="D9" s="21" t="n">
        <v>700000</v>
      </c>
      <c r="E9" s="21" t="n">
        <v>700000</v>
      </c>
      <c r="F9" s="27">
        <f>IF(OR($B9="",$A9="수익",$A9="비용"),"",C9-D9)</f>
        <v/>
      </c>
      <c r="G9" s="27">
        <f>IF(OR($B9="",$A9="수익",$A9="비용"),"",D9-E9)</f>
        <v/>
      </c>
      <c r="H9" s="17">
        <f>IF($B9="","",IF(OR($A9="수익",$A9="비용"),"제외 (손익계정)",IF(AND(F9=0,G9=0),"✔ 일치","✖ 확인 필요")))</f>
        <v/>
      </c>
    </row>
    <row r="10">
      <c r="A10" s="17">
        <f>IF(결산명세서!$B10="","",결산명세서!$A10)</f>
        <v/>
      </c>
      <c r="B10" s="25">
        <f>IF(결산명세서!$B10="","",결산명세서!$D10)</f>
        <v/>
      </c>
      <c r="C10" s="29">
        <f>IF($B10="","",결산명세서!$I10)</f>
        <v/>
      </c>
      <c r="D10" s="21" t="n">
        <v>23400000</v>
      </c>
      <c r="E10" s="21" t="n">
        <v>23400000</v>
      </c>
      <c r="F10" s="27">
        <f>IF(OR($B10="",$A10="수익",$A10="비용"),"",C10-D10)</f>
        <v/>
      </c>
      <c r="G10" s="27">
        <f>IF(OR($B10="",$A10="수익",$A10="비용"),"",D10-E10)</f>
        <v/>
      </c>
      <c r="H10" s="17">
        <f>IF($B10="","",IF(OR($A10="수익",$A10="비용"),"제외 (손익계정)",IF(AND(F10=0,G10=0),"✔ 일치","✖ 확인 필요")))</f>
        <v/>
      </c>
    </row>
    <row r="11">
      <c r="A11" s="17">
        <f>IF(결산명세서!$B11="","",결산명세서!$A11)</f>
        <v/>
      </c>
      <c r="B11" s="25">
        <f>IF(결산명세서!$B11="","",결산명세서!$D11)</f>
        <v/>
      </c>
      <c r="C11" s="29">
        <f>IF($B11="","",결산명세서!$I11)</f>
        <v/>
      </c>
      <c r="D11" s="21" t="n">
        <v>8900000</v>
      </c>
      <c r="E11" s="21" t="n">
        <v>8900000</v>
      </c>
      <c r="F11" s="27">
        <f>IF(OR($B11="",$A11="수익",$A11="비용"),"",C11-D11)</f>
        <v/>
      </c>
      <c r="G11" s="27">
        <f>IF(OR($B11="",$A11="수익",$A11="비용"),"",D11-E11)</f>
        <v/>
      </c>
      <c r="H11" s="17">
        <f>IF($B11="","",IF(OR($A11="수익",$A11="비용"),"제외 (손익계정)",IF(AND(F11=0,G11=0),"✔ 일치","✖ 확인 필요")))</f>
        <v/>
      </c>
    </row>
    <row r="12">
      <c r="A12" s="17">
        <f>IF(결산명세서!$B12="","",결산명세서!$A12)</f>
        <v/>
      </c>
      <c r="B12" s="25">
        <f>IF(결산명세서!$B12="","",결산명세서!$D12)</f>
        <v/>
      </c>
      <c r="C12" s="29">
        <f>IF($B12="","",결산명세서!$I12)</f>
        <v/>
      </c>
      <c r="D12" s="21" t="n">
        <v>2450000</v>
      </c>
      <c r="E12" s="21" t="n">
        <v>2450000</v>
      </c>
      <c r="F12" s="27">
        <f>IF(OR($B12="",$A12="수익",$A12="비용"),"",C12-D12)</f>
        <v/>
      </c>
      <c r="G12" s="27">
        <f>IF(OR($B12="",$A12="수익",$A12="비용"),"",D12-E12)</f>
        <v/>
      </c>
      <c r="H12" s="17">
        <f>IF($B12="","",IF(OR($A12="수익",$A12="비용"),"제외 (손익계정)",IF(AND(F12=0,G12=0),"✔ 일치","✖ 확인 필요")))</f>
        <v/>
      </c>
    </row>
    <row r="13">
      <c r="A13" s="17">
        <f>IF(결산명세서!$B13="","",결산명세서!$A13)</f>
        <v/>
      </c>
      <c r="B13" s="25">
        <f>IF(결산명세서!$B13="","",결산명세서!$D13)</f>
        <v/>
      </c>
      <c r="C13" s="29">
        <f>IF($B13="","",결산명세서!$I13)</f>
        <v/>
      </c>
      <c r="D13" s="21" t="n">
        <v>1130000</v>
      </c>
      <c r="E13" s="21" t="n">
        <v>1130000</v>
      </c>
      <c r="F13" s="27">
        <f>IF(OR($B13="",$A13="수익",$A13="비용"),"",C13-D13)</f>
        <v/>
      </c>
      <c r="G13" s="27">
        <f>IF(OR($B13="",$A13="수익",$A13="비용"),"",D13-E13)</f>
        <v/>
      </c>
      <c r="H13" s="17">
        <f>IF($B13="","",IF(OR($A13="수익",$A13="비용"),"제외 (손익계정)",IF(AND(F13=0,G13=0),"✔ 일치","✖ 확인 필요")))</f>
        <v/>
      </c>
    </row>
    <row r="14">
      <c r="A14" s="17">
        <f>IF(결산명세서!$B14="","",결산명세서!$A14)</f>
        <v/>
      </c>
      <c r="B14" s="25">
        <f>IF(결산명세서!$B14="","",결산명세서!$D14)</f>
        <v/>
      </c>
      <c r="C14" s="29">
        <f>IF($B14="","",결산명세서!$I14)</f>
        <v/>
      </c>
      <c r="D14" s="21" t="n">
        <v>2140000</v>
      </c>
      <c r="E14" s="21" t="n">
        <v>2140000</v>
      </c>
      <c r="F14" s="27">
        <f>IF(OR($B14="",$A14="수익",$A14="비용"),"",C14-D14)</f>
        <v/>
      </c>
      <c r="G14" s="27">
        <f>IF(OR($B14="",$A14="수익",$A14="비용"),"",D14-E14)</f>
        <v/>
      </c>
      <c r="H14" s="17">
        <f>IF($B14="","",IF(OR($A14="수익",$A14="비용"),"제외 (손익계정)",IF(AND(F14=0,G14=0),"✔ 일치","✖ 확인 필요")))</f>
        <v/>
      </c>
    </row>
    <row r="15">
      <c r="A15" s="17">
        <f>IF(결산명세서!$B15="","",결산명세서!$A15)</f>
        <v/>
      </c>
      <c r="B15" s="25">
        <f>IF(결산명세서!$B15="","",결산명세서!$D15)</f>
        <v/>
      </c>
      <c r="C15" s="29">
        <f>IF($B15="","",결산명세서!$I15)</f>
        <v/>
      </c>
      <c r="D15" s="21" t="n">
        <v>1500000</v>
      </c>
      <c r="E15" s="21" t="n">
        <v>1500000</v>
      </c>
      <c r="F15" s="27">
        <f>IF(OR($B15="",$A15="수익",$A15="비용"),"",C15-D15)</f>
        <v/>
      </c>
      <c r="G15" s="27">
        <f>IF(OR($B15="",$A15="수익",$A15="비용"),"",D15-E15)</f>
        <v/>
      </c>
      <c r="H15" s="17">
        <f>IF($B15="","",IF(OR($A15="수익",$A15="비용"),"제외 (손익계정)",IF(AND(F15=0,G15=0),"✔ 일치","✖ 확인 필요")))</f>
        <v/>
      </c>
    </row>
    <row r="16">
      <c r="A16" s="17">
        <f>IF(결산명세서!$B16="","",결산명세서!$A16)</f>
        <v/>
      </c>
      <c r="B16" s="25">
        <f>IF(결산명세서!$B16="","",결산명세서!$D16)</f>
        <v/>
      </c>
      <c r="C16" s="29">
        <f>IF($B16="","",결산명세서!$I16)</f>
        <v/>
      </c>
      <c r="D16" s="21" t="n">
        <v>20000000</v>
      </c>
      <c r="E16" s="21" t="n">
        <v>20000000</v>
      </c>
      <c r="F16" s="27">
        <f>IF(OR($B16="",$A16="수익",$A16="비용"),"",C16-D16)</f>
        <v/>
      </c>
      <c r="G16" s="27">
        <f>IF(OR($B16="",$A16="수익",$A16="비용"),"",D16-E16)</f>
        <v/>
      </c>
      <c r="H16" s="17">
        <f>IF($B16="","",IF(OR($A16="수익",$A16="비용"),"제외 (손익계정)",IF(AND(F16=0,G16=0),"✔ 일치","✖ 확인 필요")))</f>
        <v/>
      </c>
    </row>
    <row r="17">
      <c r="A17" s="17">
        <f>IF(결산명세서!$B17="","",결산명세서!$A17)</f>
        <v/>
      </c>
      <c r="B17" s="25">
        <f>IF(결산명세서!$B17="","",결산명세서!$D17)</f>
        <v/>
      </c>
      <c r="C17" s="29">
        <f>IF($B17="","",결산명세서!$I17)</f>
        <v/>
      </c>
      <c r="D17" s="21" t="n"/>
      <c r="E17" s="21" t="n"/>
      <c r="F17" s="27">
        <f>IF(OR($B17="",$A17="수익",$A17="비용"),"",C17-D17)</f>
        <v/>
      </c>
      <c r="G17" s="27">
        <f>IF(OR($B17="",$A17="수익",$A17="비용"),"",D17-E17)</f>
        <v/>
      </c>
      <c r="H17" s="17">
        <f>IF($B17="","",IF(OR($A17="수익",$A17="비용"),"제외 (손익계정)",IF(AND(F17=0,G17=0),"✔ 일치","✖ 확인 필요")))</f>
        <v/>
      </c>
    </row>
    <row r="18">
      <c r="A18" s="17">
        <f>IF(결산명세서!$B18="","",결산명세서!$A18)</f>
        <v/>
      </c>
      <c r="B18" s="25">
        <f>IF(결산명세서!$B18="","",결산명세서!$D18)</f>
        <v/>
      </c>
      <c r="C18" s="29">
        <f>IF($B18="","",결산명세서!$I18)</f>
        <v/>
      </c>
      <c r="D18" s="21" t="n"/>
      <c r="E18" s="21" t="n"/>
      <c r="F18" s="27">
        <f>IF(OR($B18="",$A18="수익",$A18="비용"),"",C18-D18)</f>
        <v/>
      </c>
      <c r="G18" s="27">
        <f>IF(OR($B18="",$A18="수익",$A18="비용"),"",D18-E18)</f>
        <v/>
      </c>
      <c r="H18" s="17">
        <f>IF($B18="","",IF(OR($A18="수익",$A18="비용"),"제외 (손익계정)",IF(AND(F18=0,G18=0),"✔ 일치","✖ 확인 필요")))</f>
        <v/>
      </c>
    </row>
    <row r="19">
      <c r="A19" s="17">
        <f>IF(결산명세서!$B19="","",결산명세서!$A19)</f>
        <v/>
      </c>
      <c r="B19" s="25">
        <f>IF(결산명세서!$B19="","",결산명세서!$D19)</f>
        <v/>
      </c>
      <c r="C19" s="29">
        <f>IF($B19="","",결산명세서!$I19)</f>
        <v/>
      </c>
      <c r="D19" s="21" t="n"/>
      <c r="E19" s="21" t="n"/>
      <c r="F19" s="27">
        <f>IF(OR($B19="",$A19="수익",$A19="비용"),"",C19-D19)</f>
        <v/>
      </c>
      <c r="G19" s="27">
        <f>IF(OR($B19="",$A19="수익",$A19="비용"),"",D19-E19)</f>
        <v/>
      </c>
      <c r="H19" s="17">
        <f>IF($B19="","",IF(OR($A19="수익",$A19="비용"),"제외 (손익계정)",IF(AND(F19=0,G19=0),"✔ 일치","✖ 확인 필요")))</f>
        <v/>
      </c>
    </row>
    <row r="20">
      <c r="A20" s="17">
        <f>IF(결산명세서!$B20="","",결산명세서!$A20)</f>
        <v/>
      </c>
      <c r="B20" s="25">
        <f>IF(결산명세서!$B20="","",결산명세서!$D20)</f>
        <v/>
      </c>
      <c r="C20" s="29">
        <f>IF($B20="","",결산명세서!$I20)</f>
        <v/>
      </c>
      <c r="D20" s="21" t="n"/>
      <c r="E20" s="21" t="n"/>
      <c r="F20" s="27">
        <f>IF(OR($B20="",$A20="수익",$A20="비용"),"",C20-D20)</f>
        <v/>
      </c>
      <c r="G20" s="27">
        <f>IF(OR($B20="",$A20="수익",$A20="비용"),"",D20-E20)</f>
        <v/>
      </c>
      <c r="H20" s="17">
        <f>IF($B20="","",IF(OR($A20="수익",$A20="비용"),"제외 (손익계정)",IF(AND(F20=0,G20=0),"✔ 일치","✖ 확인 필요")))</f>
        <v/>
      </c>
    </row>
    <row r="21">
      <c r="A21" s="17">
        <f>IF(결산명세서!$B21="","",결산명세서!$A21)</f>
        <v/>
      </c>
      <c r="B21" s="25">
        <f>IF(결산명세서!$B21="","",결산명세서!$D21)</f>
        <v/>
      </c>
      <c r="C21" s="29">
        <f>IF($B21="","",결산명세서!$I21)</f>
        <v/>
      </c>
      <c r="D21" s="21" t="n"/>
      <c r="E21" s="21" t="n"/>
      <c r="F21" s="27">
        <f>IF(OR($B21="",$A21="수익",$A21="비용"),"",C21-D21)</f>
        <v/>
      </c>
      <c r="G21" s="27">
        <f>IF(OR($B21="",$A21="수익",$A21="비용"),"",D21-E21)</f>
        <v/>
      </c>
      <c r="H21" s="17">
        <f>IF($B21="","",IF(OR($A21="수익",$A21="비용"),"제외 (손익계정)",IF(AND(F21=0,G21=0),"✔ 일치","✖ 확인 필요")))</f>
        <v/>
      </c>
    </row>
    <row r="22">
      <c r="A22" s="17">
        <f>IF(결산명세서!$B22="","",결산명세서!$A22)</f>
        <v/>
      </c>
      <c r="B22" s="25">
        <f>IF(결산명세서!$B22="","",결산명세서!$D22)</f>
        <v/>
      </c>
      <c r="C22" s="29">
        <f>IF($B22="","",결산명세서!$I22)</f>
        <v/>
      </c>
      <c r="D22" s="21" t="n"/>
      <c r="E22" s="21" t="n"/>
      <c r="F22" s="27">
        <f>IF(OR($B22="",$A22="수익",$A22="비용"),"",C22-D22)</f>
        <v/>
      </c>
      <c r="G22" s="27">
        <f>IF(OR($B22="",$A22="수익",$A22="비용"),"",D22-E22)</f>
        <v/>
      </c>
      <c r="H22" s="17">
        <f>IF($B22="","",IF(OR($A22="수익",$A22="비용"),"제외 (손익계정)",IF(AND(F22=0,G22=0),"✔ 일치","✖ 확인 필요")))</f>
        <v/>
      </c>
    </row>
    <row r="23">
      <c r="A23" s="17">
        <f>IF(결산명세서!$B23="","",결산명세서!$A23)</f>
        <v/>
      </c>
      <c r="B23" s="25">
        <f>IF(결산명세서!$B23="","",결산명세서!$D23)</f>
        <v/>
      </c>
      <c r="C23" s="29">
        <f>IF($B23="","",결산명세서!$I23)</f>
        <v/>
      </c>
      <c r="D23" s="21" t="n"/>
      <c r="E23" s="21" t="n"/>
      <c r="F23" s="27">
        <f>IF(OR($B23="",$A23="수익",$A23="비용"),"",C23-D23)</f>
        <v/>
      </c>
      <c r="G23" s="27">
        <f>IF(OR($B23="",$A23="수익",$A23="비용"),"",D23-E23)</f>
        <v/>
      </c>
      <c r="H23" s="17">
        <f>IF($B23="","",IF(OR($A23="수익",$A23="비용"),"제외 (손익계정)",IF(AND(F23=0,G23=0),"✔ 일치","✖ 확인 필요")))</f>
        <v/>
      </c>
    </row>
    <row r="24">
      <c r="A24" s="17">
        <f>IF(결산명세서!$B24="","",결산명세서!$A24)</f>
        <v/>
      </c>
      <c r="B24" s="25">
        <f>IF(결산명세서!$B24="","",결산명세서!$D24)</f>
        <v/>
      </c>
      <c r="C24" s="29">
        <f>IF($B24="","",결산명세서!$I24)</f>
        <v/>
      </c>
      <c r="D24" s="21" t="n"/>
      <c r="E24" s="21" t="n"/>
      <c r="F24" s="27">
        <f>IF(OR($B24="",$A24="수익",$A24="비용"),"",C24-D24)</f>
        <v/>
      </c>
      <c r="G24" s="27">
        <f>IF(OR($B24="",$A24="수익",$A24="비용"),"",D24-E24)</f>
        <v/>
      </c>
      <c r="H24" s="17">
        <f>IF($B24="","",IF(OR($A24="수익",$A24="비용"),"제외 (손익계정)",IF(AND(F24=0,G24=0),"✔ 일치","✖ 확인 필요")))</f>
        <v/>
      </c>
    </row>
    <row r="25">
      <c r="A25" s="17">
        <f>IF(결산명세서!$B25="","",결산명세서!$A25)</f>
        <v/>
      </c>
      <c r="B25" s="25">
        <f>IF(결산명세서!$B25="","",결산명세서!$D25)</f>
        <v/>
      </c>
      <c r="C25" s="29">
        <f>IF($B25="","",결산명세서!$I25)</f>
        <v/>
      </c>
      <c r="D25" s="21" t="n"/>
      <c r="E25" s="21" t="n"/>
      <c r="F25" s="27">
        <f>IF(OR($B25="",$A25="수익",$A25="비용"),"",C25-D25)</f>
        <v/>
      </c>
      <c r="G25" s="27">
        <f>IF(OR($B25="",$A25="수익",$A25="비용"),"",D25-E25)</f>
        <v/>
      </c>
      <c r="H25" s="17">
        <f>IF($B25="","",IF(OR($A25="수익",$A25="비용"),"제외 (손익계정)",IF(AND(F25=0,G25=0),"✔ 일치","✖ 확인 필요")))</f>
        <v/>
      </c>
    </row>
    <row r="26">
      <c r="A26" s="17">
        <f>IF(결산명세서!$B26="","",결산명세서!$A26)</f>
        <v/>
      </c>
      <c r="B26" s="25">
        <f>IF(결산명세서!$B26="","",결산명세서!$D26)</f>
        <v/>
      </c>
      <c r="C26" s="29">
        <f>IF($B26="","",결산명세서!$I26)</f>
        <v/>
      </c>
      <c r="D26" s="21" t="n"/>
      <c r="E26" s="21" t="n"/>
      <c r="F26" s="27">
        <f>IF(OR($B26="",$A26="수익",$A26="비용"),"",C26-D26)</f>
        <v/>
      </c>
      <c r="G26" s="27">
        <f>IF(OR($B26="",$A26="수익",$A26="비용"),"",D26-E26)</f>
        <v/>
      </c>
      <c r="H26" s="17">
        <f>IF($B26="","",IF(OR($A26="수익",$A26="비용"),"제외 (손익계정)",IF(AND(F26=0,G26=0),"✔ 일치","✖ 확인 필요")))</f>
        <v/>
      </c>
    </row>
    <row r="27">
      <c r="A27" s="17">
        <f>IF(결산명세서!$B27="","",결산명세서!$A27)</f>
        <v/>
      </c>
      <c r="B27" s="25">
        <f>IF(결산명세서!$B27="","",결산명세서!$D27)</f>
        <v/>
      </c>
      <c r="C27" s="29">
        <f>IF($B27="","",결산명세서!$I27)</f>
        <v/>
      </c>
      <c r="D27" s="21" t="n"/>
      <c r="E27" s="21" t="n"/>
      <c r="F27" s="27">
        <f>IF(OR($B27="",$A27="수익",$A27="비용"),"",C27-D27)</f>
        <v/>
      </c>
      <c r="G27" s="27">
        <f>IF(OR($B27="",$A27="수익",$A27="비용"),"",D27-E27)</f>
        <v/>
      </c>
      <c r="H27" s="17">
        <f>IF($B27="","",IF(OR($A27="수익",$A27="비용"),"제외 (손익계정)",IF(AND(F27=0,G27=0),"✔ 일치","✖ 확인 필요")))</f>
        <v/>
      </c>
    </row>
    <row r="28">
      <c r="A28" s="17">
        <f>IF(결산명세서!$B28="","",결산명세서!$A28)</f>
        <v/>
      </c>
      <c r="B28" s="25">
        <f>IF(결산명세서!$B28="","",결산명세서!$D28)</f>
        <v/>
      </c>
      <c r="C28" s="29">
        <f>IF($B28="","",결산명세서!$I28)</f>
        <v/>
      </c>
      <c r="D28" s="21" t="n"/>
      <c r="E28" s="21" t="n"/>
      <c r="F28" s="27">
        <f>IF(OR($B28="",$A28="수익",$A28="비용"),"",C28-D28)</f>
        <v/>
      </c>
      <c r="G28" s="27">
        <f>IF(OR($B28="",$A28="수익",$A28="비용"),"",D28-E28)</f>
        <v/>
      </c>
      <c r="H28" s="17">
        <f>IF($B28="","",IF(OR($A28="수익",$A28="비용"),"제외 (손익계정)",IF(AND(F28=0,G28=0),"✔ 일치","✖ 확인 필요")))</f>
        <v/>
      </c>
    </row>
    <row r="29">
      <c r="A29" s="17">
        <f>IF(결산명세서!$B29="","",결산명세서!$A29)</f>
        <v/>
      </c>
      <c r="B29" s="25">
        <f>IF(결산명세서!$B29="","",결산명세서!$D29)</f>
        <v/>
      </c>
      <c r="C29" s="29">
        <f>IF($B29="","",결산명세서!$I29)</f>
        <v/>
      </c>
      <c r="D29" s="21" t="n"/>
      <c r="E29" s="21" t="n"/>
      <c r="F29" s="27">
        <f>IF(OR($B29="",$A29="수익",$A29="비용"),"",C29-D29)</f>
        <v/>
      </c>
      <c r="G29" s="27">
        <f>IF(OR($B29="",$A29="수익",$A29="비용"),"",D29-E29)</f>
        <v/>
      </c>
      <c r="H29" s="17">
        <f>IF($B29="","",IF(OR($A29="수익",$A29="비용"),"제외 (손익계정)",IF(AND(F29=0,G29=0),"✔ 일치","✖ 확인 필요")))</f>
        <v/>
      </c>
    </row>
    <row r="30">
      <c r="A30" s="17">
        <f>IF(결산명세서!$B30="","",결산명세서!$A30)</f>
        <v/>
      </c>
      <c r="B30" s="25">
        <f>IF(결산명세서!$B30="","",결산명세서!$D30)</f>
        <v/>
      </c>
      <c r="C30" s="29">
        <f>IF($B30="","",결산명세서!$I30)</f>
        <v/>
      </c>
      <c r="D30" s="21" t="n"/>
      <c r="E30" s="21" t="n"/>
      <c r="F30" s="27">
        <f>IF(OR($B30="",$A30="수익",$A30="비용"),"",C30-D30)</f>
        <v/>
      </c>
      <c r="G30" s="27">
        <f>IF(OR($B30="",$A30="수익",$A30="비용"),"",D30-E30)</f>
        <v/>
      </c>
      <c r="H30" s="17">
        <f>IF($B30="","",IF(OR($A30="수익",$A30="비용"),"제외 (손익계정)",IF(AND(F30=0,G30=0),"✔ 일치","✖ 확인 필요")))</f>
        <v/>
      </c>
    </row>
    <row r="31">
      <c r="A31" s="17">
        <f>IF(결산명세서!$B31="","",결산명세서!$A31)</f>
        <v/>
      </c>
      <c r="B31" s="25">
        <f>IF(결산명세서!$B31="","",결산명세서!$D31)</f>
        <v/>
      </c>
      <c r="C31" s="29">
        <f>IF($B31="","",결산명세서!$I31)</f>
        <v/>
      </c>
      <c r="D31" s="21" t="n"/>
      <c r="E31" s="21" t="n"/>
      <c r="F31" s="27">
        <f>IF(OR($B31="",$A31="수익",$A31="비용"),"",C31-D31)</f>
        <v/>
      </c>
      <c r="G31" s="27">
        <f>IF(OR($B31="",$A31="수익",$A31="비용"),"",D31-E31)</f>
        <v/>
      </c>
      <c r="H31" s="17">
        <f>IF($B31="","",IF(OR($A31="수익",$A31="비용"),"제외 (손익계정)",IF(AND(F31=0,G31=0),"✔ 일치","✖ 확인 필요")))</f>
        <v/>
      </c>
    </row>
    <row r="32">
      <c r="A32" s="17">
        <f>IF(결산명세서!$B32="","",결산명세서!$A32)</f>
        <v/>
      </c>
      <c r="B32" s="25">
        <f>IF(결산명세서!$B32="","",결산명세서!$D32)</f>
        <v/>
      </c>
      <c r="C32" s="29">
        <f>IF($B32="","",결산명세서!$I32)</f>
        <v/>
      </c>
      <c r="D32" s="21" t="n"/>
      <c r="E32" s="21" t="n"/>
      <c r="F32" s="27">
        <f>IF(OR($B32="",$A32="수익",$A32="비용"),"",C32-D32)</f>
        <v/>
      </c>
      <c r="G32" s="27">
        <f>IF(OR($B32="",$A32="수익",$A32="비용"),"",D32-E32)</f>
        <v/>
      </c>
      <c r="H32" s="17">
        <f>IF($B32="","",IF(OR($A32="수익",$A32="비용"),"제외 (손익계정)",IF(AND(F32=0,G32=0),"✔ 일치","✖ 확인 필요")))</f>
        <v/>
      </c>
    </row>
    <row r="33">
      <c r="A33" s="17">
        <f>IF(결산명세서!$B33="","",결산명세서!$A33)</f>
        <v/>
      </c>
      <c r="B33" s="25">
        <f>IF(결산명세서!$B33="","",결산명세서!$D33)</f>
        <v/>
      </c>
      <c r="C33" s="29">
        <f>IF($B33="","",결산명세서!$I33)</f>
        <v/>
      </c>
      <c r="D33" s="21" t="n"/>
      <c r="E33" s="21" t="n"/>
      <c r="F33" s="27">
        <f>IF(OR($B33="",$A33="수익",$A33="비용"),"",C33-D33)</f>
        <v/>
      </c>
      <c r="G33" s="27">
        <f>IF(OR($B33="",$A33="수익",$A33="비용"),"",D33-E33)</f>
        <v/>
      </c>
      <c r="H33" s="17">
        <f>IF($B33="","",IF(OR($A33="수익",$A33="비용"),"제외 (손익계정)",IF(AND(F33=0,G33=0),"✔ 일치","✖ 확인 필요")))</f>
        <v/>
      </c>
    </row>
    <row r="34">
      <c r="A34" s="17">
        <f>IF(결산명세서!$B34="","",결산명세서!$A34)</f>
        <v/>
      </c>
      <c r="B34" s="25">
        <f>IF(결산명세서!$B34="","",결산명세서!$D34)</f>
        <v/>
      </c>
      <c r="C34" s="29">
        <f>IF($B34="","",결산명세서!$I34)</f>
        <v/>
      </c>
      <c r="D34" s="21" t="n"/>
      <c r="E34" s="21" t="n"/>
      <c r="F34" s="27">
        <f>IF(OR($B34="",$A34="수익",$A34="비용"),"",C34-D34)</f>
        <v/>
      </c>
      <c r="G34" s="27">
        <f>IF(OR($B34="",$A34="수익",$A34="비용"),"",D34-E34)</f>
        <v/>
      </c>
      <c r="H34" s="17">
        <f>IF($B34="","",IF(OR($A34="수익",$A34="비용"),"제외 (손익계정)",IF(AND(F34=0,G34=0),"✔ 일치","✖ 확인 필요")))</f>
        <v/>
      </c>
    </row>
    <row r="35">
      <c r="A35" s="17">
        <f>IF(결산명세서!$B35="","",결산명세서!$A35)</f>
        <v/>
      </c>
      <c r="B35" s="25">
        <f>IF(결산명세서!$B35="","",결산명세서!$D35)</f>
        <v/>
      </c>
      <c r="C35" s="29">
        <f>IF($B35="","",결산명세서!$I35)</f>
        <v/>
      </c>
      <c r="D35" s="21" t="n"/>
      <c r="E35" s="21" t="n"/>
      <c r="F35" s="27">
        <f>IF(OR($B35="",$A35="수익",$A35="비용"),"",C35-D35)</f>
        <v/>
      </c>
      <c r="G35" s="27">
        <f>IF(OR($B35="",$A35="수익",$A35="비용"),"",D35-E35)</f>
        <v/>
      </c>
      <c r="H35" s="17">
        <f>IF($B35="","",IF(OR($A35="수익",$A35="비용"),"제외 (손익계정)",IF(AND(F35=0,G35=0),"✔ 일치","✖ 확인 필요")))</f>
        <v/>
      </c>
    </row>
    <row r="36">
      <c r="A36" s="17">
        <f>IF(결산명세서!$B36="","",결산명세서!$A36)</f>
        <v/>
      </c>
      <c r="B36" s="25">
        <f>IF(결산명세서!$B36="","",결산명세서!$D36)</f>
        <v/>
      </c>
      <c r="C36" s="29">
        <f>IF($B36="","",결산명세서!$I36)</f>
        <v/>
      </c>
      <c r="D36" s="21" t="n"/>
      <c r="E36" s="21" t="n"/>
      <c r="F36" s="27">
        <f>IF(OR($B36="",$A36="수익",$A36="비용"),"",C36-D36)</f>
        <v/>
      </c>
      <c r="G36" s="27">
        <f>IF(OR($B36="",$A36="수익",$A36="비용"),"",D36-E36)</f>
        <v/>
      </c>
      <c r="H36" s="17">
        <f>IF($B36="","",IF(OR($A36="수익",$A36="비용"),"제외 (손익계정)",IF(AND(F36=0,G36=0),"✔ 일치","✖ 확인 필요")))</f>
        <v/>
      </c>
    </row>
    <row r="37">
      <c r="A37" s="17">
        <f>IF(결산명세서!$B37="","",결산명세서!$A37)</f>
        <v/>
      </c>
      <c r="B37" s="25">
        <f>IF(결산명세서!$B37="","",결산명세서!$D37)</f>
        <v/>
      </c>
      <c r="C37" s="29">
        <f>IF($B37="","",결산명세서!$I37)</f>
        <v/>
      </c>
      <c r="D37" s="21" t="n"/>
      <c r="E37" s="21" t="n"/>
      <c r="F37" s="27">
        <f>IF(OR($B37="",$A37="수익",$A37="비용"),"",C37-D37)</f>
        <v/>
      </c>
      <c r="G37" s="27">
        <f>IF(OR($B37="",$A37="수익",$A37="비용"),"",D37-E37)</f>
        <v/>
      </c>
      <c r="H37" s="17">
        <f>IF($B37="","",IF(OR($A37="수익",$A37="비용"),"제외 (손익계정)",IF(AND(F37=0,G37=0),"✔ 일치","✖ 확인 필요")))</f>
        <v/>
      </c>
    </row>
    <row r="38">
      <c r="A38" s="17">
        <f>IF(결산명세서!$B38="","",결산명세서!$A38)</f>
        <v/>
      </c>
      <c r="B38" s="25">
        <f>IF(결산명세서!$B38="","",결산명세서!$D38)</f>
        <v/>
      </c>
      <c r="C38" s="29">
        <f>IF($B38="","",결산명세서!$I38)</f>
        <v/>
      </c>
      <c r="D38" s="21" t="n"/>
      <c r="E38" s="21" t="n"/>
      <c r="F38" s="27">
        <f>IF(OR($B38="",$A38="수익",$A38="비용"),"",C38-D38)</f>
        <v/>
      </c>
      <c r="G38" s="27">
        <f>IF(OR($B38="",$A38="수익",$A38="비용"),"",D38-E38)</f>
        <v/>
      </c>
      <c r="H38" s="17">
        <f>IF($B38="","",IF(OR($A38="수익",$A38="비용"),"제외 (손익계정)",IF(AND(F38=0,G38=0),"✔ 일치","✖ 확인 필요")))</f>
        <v/>
      </c>
    </row>
    <row r="39">
      <c r="A39" s="17">
        <f>IF(결산명세서!$B39="","",결산명세서!$A39)</f>
        <v/>
      </c>
      <c r="B39" s="25">
        <f>IF(결산명세서!$B39="","",결산명세서!$D39)</f>
        <v/>
      </c>
      <c r="C39" s="29">
        <f>IF($B39="","",결산명세서!$I39)</f>
        <v/>
      </c>
      <c r="D39" s="21" t="n"/>
      <c r="E39" s="21" t="n"/>
      <c r="F39" s="27">
        <f>IF(OR($B39="",$A39="수익",$A39="비용"),"",C39-D39)</f>
        <v/>
      </c>
      <c r="G39" s="27">
        <f>IF(OR($B39="",$A39="수익",$A39="비용"),"",D39-E39)</f>
        <v/>
      </c>
      <c r="H39" s="17">
        <f>IF($B39="","",IF(OR($A39="수익",$A39="비용"),"제외 (손익계정)",IF(AND(F39=0,G39=0),"✔ 일치","✖ 확인 필요")))</f>
        <v/>
      </c>
    </row>
    <row r="40">
      <c r="A40" s="17">
        <f>IF(결산명세서!$B40="","",결산명세서!$A40)</f>
        <v/>
      </c>
      <c r="B40" s="25">
        <f>IF(결산명세서!$B40="","",결산명세서!$D40)</f>
        <v/>
      </c>
      <c r="C40" s="29">
        <f>IF($B40="","",결산명세서!$I40)</f>
        <v/>
      </c>
      <c r="D40" s="21" t="n"/>
      <c r="E40" s="21" t="n"/>
      <c r="F40" s="27">
        <f>IF(OR($B40="",$A40="수익",$A40="비용"),"",C40-D40)</f>
        <v/>
      </c>
      <c r="G40" s="27">
        <f>IF(OR($B40="",$A40="수익",$A40="비용"),"",D40-E40)</f>
        <v/>
      </c>
      <c r="H40" s="17">
        <f>IF($B40="","",IF(OR($A40="수익",$A40="비용"),"제외 (손익계정)",IF(AND(F40=0,G40=0),"✔ 일치","✖ 확인 필요")))</f>
        <v/>
      </c>
    </row>
    <row r="41">
      <c r="A41" s="17">
        <f>IF(결산명세서!$B41="","",결산명세서!$A41)</f>
        <v/>
      </c>
      <c r="B41" s="25">
        <f>IF(결산명세서!$B41="","",결산명세서!$D41)</f>
        <v/>
      </c>
      <c r="C41" s="29">
        <f>IF($B41="","",결산명세서!$I41)</f>
        <v/>
      </c>
      <c r="D41" s="21" t="n"/>
      <c r="E41" s="21" t="n"/>
      <c r="F41" s="27">
        <f>IF(OR($B41="",$A41="수익",$A41="비용"),"",C41-D41)</f>
        <v/>
      </c>
      <c r="G41" s="27">
        <f>IF(OR($B41="",$A41="수익",$A41="비용"),"",D41-E41)</f>
        <v/>
      </c>
      <c r="H41" s="17">
        <f>IF($B41="","",IF(OR($A41="수익",$A41="비용"),"제외 (손익계정)",IF(AND(F41=0,G41=0),"✔ 일치","✖ 확인 필요")))</f>
        <v/>
      </c>
    </row>
    <row r="42">
      <c r="A42" s="17">
        <f>IF(결산명세서!$B42="","",결산명세서!$A42)</f>
        <v/>
      </c>
      <c r="B42" s="25">
        <f>IF(결산명세서!$B42="","",결산명세서!$D42)</f>
        <v/>
      </c>
      <c r="C42" s="29">
        <f>IF($B42="","",결산명세서!$I42)</f>
        <v/>
      </c>
      <c r="D42" s="21" t="n"/>
      <c r="E42" s="21" t="n"/>
      <c r="F42" s="27">
        <f>IF(OR($B42="",$A42="수익",$A42="비용"),"",C42-D42)</f>
        <v/>
      </c>
      <c r="G42" s="27">
        <f>IF(OR($B42="",$A42="수익",$A42="비용"),"",D42-E42)</f>
        <v/>
      </c>
      <c r="H42" s="17">
        <f>IF($B42="","",IF(OR($A42="수익",$A42="비용"),"제외 (손익계정)",IF(AND(F42=0,G42=0),"✔ 일치","✖ 확인 필요")))</f>
        <v/>
      </c>
    </row>
    <row r="43">
      <c r="A43" s="17">
        <f>IF(결산명세서!$B43="","",결산명세서!$A43)</f>
        <v/>
      </c>
      <c r="B43" s="25">
        <f>IF(결산명세서!$B43="","",결산명세서!$D43)</f>
        <v/>
      </c>
      <c r="C43" s="29">
        <f>IF($B43="","",결산명세서!$I43)</f>
        <v/>
      </c>
      <c r="D43" s="21" t="n"/>
      <c r="E43" s="21" t="n"/>
      <c r="F43" s="27">
        <f>IF(OR($B43="",$A43="수익",$A43="비용"),"",C43-D43)</f>
        <v/>
      </c>
      <c r="G43" s="27">
        <f>IF(OR($B43="",$A43="수익",$A43="비용"),"",D43-E43)</f>
        <v/>
      </c>
      <c r="H43" s="17">
        <f>IF($B43="","",IF(OR($A43="수익",$A43="비용"),"제외 (손익계정)",IF(AND(F43=0,G43=0),"✔ 일치","✖ 확인 필요")))</f>
        <v/>
      </c>
    </row>
    <row r="44">
      <c r="A44" s="17">
        <f>IF(결산명세서!$B44="","",결산명세서!$A44)</f>
        <v/>
      </c>
      <c r="B44" s="25">
        <f>IF(결산명세서!$B44="","",결산명세서!$D44)</f>
        <v/>
      </c>
      <c r="C44" s="29">
        <f>IF($B44="","",결산명세서!$I44)</f>
        <v/>
      </c>
      <c r="D44" s="21" t="n"/>
      <c r="E44" s="21" t="n"/>
      <c r="F44" s="27">
        <f>IF(OR($B44="",$A44="수익",$A44="비용"),"",C44-D44)</f>
        <v/>
      </c>
      <c r="G44" s="27">
        <f>IF(OR($B44="",$A44="수익",$A44="비용"),"",D44-E44)</f>
        <v/>
      </c>
      <c r="H44" s="17">
        <f>IF($B44="","",IF(OR($A44="수익",$A44="비용"),"제외 (손익계정)",IF(AND(F44=0,G44=0),"✔ 일치","✖ 확인 필요")))</f>
        <v/>
      </c>
    </row>
    <row r="45">
      <c r="B45" s="30" t="inlineStr">
        <is>
          <t>종합 판정</t>
        </is>
      </c>
      <c r="H45" s="10">
        <f>IF(COUNTIF(H5:H44,"✖ 확인 필요")=0,"✔ 전체 일치","✖ 불일치 "&amp;COUNTIF(H5:H44,"✖ 확인 필요")&amp;"건")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tabColor rgb="00FFD966"/>
    <outlinePr summaryBelow="1" summaryRight="1"/>
    <pageSetUpPr/>
  </sheetPr>
  <dimension ref="A1:D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46" customWidth="1" min="4" max="4"/>
  </cols>
  <sheetData>
    <row r="1">
      <c r="A1" s="18" t="inlineStr">
        <is>
          <t>④ 결산조정 — 불일치 계정의 조정 전표 입력</t>
        </is>
      </c>
    </row>
    <row r="2">
      <c r="A2" s="19" t="inlineStr">
        <is>
          <t>✍ 직접 입력: 전체 노란 칸 — [잔액검증]에서 '✖ 확인 필요'가 뜬 계정의 조정 전표를 입력하세요 (계정은 코드 또는 이름 / 조정 차변 / 조정 대변 / 사유).</t>
        </is>
      </c>
    </row>
    <row r="3">
      <c r="A3" s="2" t="inlineStr">
        <is>
          <t>⚙ 자동 계산: 이 시트에는 수식 없음 — 입력 즉시 [결산명세서]·[잔액검증]에 반영되어 재판정됩니다.</t>
        </is>
      </c>
    </row>
    <row r="4">
      <c r="A4" s="9" t="inlineStr">
        <is>
          <t>계정 (코드 또는 이름)</t>
        </is>
      </c>
      <c r="B4" s="9" t="inlineStr">
        <is>
          <t>조정 차변</t>
        </is>
      </c>
      <c r="C4" s="9" t="inlineStr">
        <is>
          <t>조정 대변</t>
        </is>
      </c>
      <c r="D4" s="9" t="inlineStr">
        <is>
          <t>조정 사유</t>
        </is>
      </c>
    </row>
    <row r="5">
      <c r="A5" s="20" t="inlineStr">
        <is>
          <t>미지급금</t>
        </is>
      </c>
      <c r="B5" s="21" t="n"/>
      <c r="C5" s="21" t="n">
        <v>50000</v>
      </c>
      <c r="D5" s="20" t="inlineStr">
        <is>
          <t>법인카드 9월 사용분 미계상 (검증 불일치 → 조정)</t>
        </is>
      </c>
    </row>
    <row r="6">
      <c r="A6" s="23" t="n"/>
      <c r="B6" s="24" t="n"/>
      <c r="C6" s="24" t="n"/>
      <c r="D6" s="23" t="n"/>
    </row>
    <row r="7">
      <c r="A7" s="23" t="n"/>
      <c r="B7" s="24" t="n"/>
      <c r="C7" s="24" t="n"/>
      <c r="D7" s="23" t="n"/>
    </row>
    <row r="8">
      <c r="A8" s="23" t="n"/>
      <c r="B8" s="24" t="n"/>
      <c r="C8" s="24" t="n"/>
      <c r="D8" s="23" t="n"/>
    </row>
    <row r="9">
      <c r="A9" s="23" t="n"/>
      <c r="B9" s="24" t="n"/>
      <c r="C9" s="24" t="n"/>
      <c r="D9" s="23" t="n"/>
    </row>
    <row r="10">
      <c r="A10" s="23" t="n"/>
      <c r="B10" s="24" t="n"/>
      <c r="C10" s="24" t="n"/>
      <c r="D10" s="23" t="n"/>
    </row>
    <row r="11">
      <c r="A11" s="23" t="n"/>
      <c r="B11" s="24" t="n"/>
      <c r="C11" s="24" t="n"/>
      <c r="D11" s="23" t="n"/>
    </row>
    <row r="12">
      <c r="A12" s="23" t="n"/>
      <c r="B12" s="24" t="n"/>
      <c r="C12" s="24" t="n"/>
      <c r="D12" s="23" t="n"/>
    </row>
    <row r="13">
      <c r="A13" s="23" t="n"/>
      <c r="B13" s="24" t="n"/>
      <c r="C13" s="24" t="n"/>
      <c r="D13" s="23" t="n"/>
    </row>
    <row r="14">
      <c r="A14" s="23" t="n"/>
      <c r="B14" s="24" t="n"/>
      <c r="C14" s="24" t="n"/>
      <c r="D14" s="23" t="n"/>
    </row>
    <row r="15">
      <c r="A15" s="23" t="n"/>
      <c r="B15" s="24" t="n"/>
      <c r="C15" s="24" t="n"/>
      <c r="D15" s="23" t="n"/>
    </row>
    <row r="16">
      <c r="A16" s="23" t="n"/>
      <c r="B16" s="24" t="n"/>
      <c r="C16" s="24" t="n"/>
      <c r="D16" s="23" t="n"/>
    </row>
    <row r="17">
      <c r="A17" s="23" t="n"/>
      <c r="B17" s="24" t="n"/>
      <c r="C17" s="24" t="n"/>
      <c r="D17" s="23" t="n"/>
    </row>
    <row r="18">
      <c r="A18" s="23" t="n"/>
      <c r="B18" s="24" t="n"/>
      <c r="C18" s="24" t="n"/>
      <c r="D18" s="23" t="n"/>
    </row>
    <row r="19">
      <c r="A19" s="23" t="n"/>
      <c r="B19" s="24" t="n"/>
      <c r="C19" s="24" t="n"/>
      <c r="D19" s="23" t="n"/>
    </row>
    <row r="20">
      <c r="A20" s="23" t="n"/>
      <c r="B20" s="24" t="n"/>
      <c r="C20" s="24" t="n"/>
      <c r="D20" s="23" t="n"/>
    </row>
    <row r="21">
      <c r="A21" s="23" t="n"/>
      <c r="B21" s="24" t="n"/>
      <c r="C21" s="24" t="n"/>
      <c r="D21" s="23" t="n"/>
    </row>
    <row r="22">
      <c r="A22" s="23" t="n"/>
      <c r="B22" s="24" t="n"/>
      <c r="C22" s="24" t="n"/>
      <c r="D22" s="23" t="n"/>
    </row>
    <row r="23">
      <c r="A23" s="23" t="n"/>
      <c r="B23" s="24" t="n"/>
      <c r="C23" s="24" t="n"/>
      <c r="D23" s="23" t="n"/>
    </row>
    <row r="24">
      <c r="A24" s="23" t="n"/>
      <c r="B24" s="24" t="n"/>
      <c r="C24" s="24" t="n"/>
      <c r="D24" s="23" t="n"/>
    </row>
    <row r="25">
      <c r="A25" s="23" t="n"/>
      <c r="B25" s="24" t="n"/>
      <c r="C25" s="24" t="n"/>
      <c r="D25" s="23" t="n"/>
    </row>
    <row r="26">
      <c r="A26" s="23" t="n"/>
      <c r="B26" s="24" t="n"/>
      <c r="C26" s="24" t="n"/>
      <c r="D26" s="23" t="n"/>
    </row>
    <row r="27">
      <c r="A27" s="23" t="n"/>
      <c r="B27" s="24" t="n"/>
      <c r="C27" s="24" t="n"/>
      <c r="D27" s="23" t="n"/>
    </row>
    <row r="28">
      <c r="A28" s="23" t="n"/>
      <c r="B28" s="24" t="n"/>
      <c r="C28" s="24" t="n"/>
      <c r="D28" s="23" t="n"/>
    </row>
    <row r="29">
      <c r="A29" s="23" t="n"/>
      <c r="B29" s="24" t="n"/>
      <c r="C29" s="24" t="n"/>
      <c r="D29" s="23" t="n"/>
    </row>
    <row r="30">
      <c r="A30" s="23" t="n"/>
      <c r="B30" s="24" t="n"/>
      <c r="C30" s="24" t="n"/>
      <c r="D30" s="23" t="n"/>
    </row>
    <row r="31">
      <c r="A31" s="23" t="n"/>
      <c r="B31" s="24" t="n"/>
      <c r="C31" s="24" t="n"/>
      <c r="D31" s="23" t="n"/>
    </row>
    <row r="32">
      <c r="A32" s="23" t="n"/>
      <c r="B32" s="24" t="n"/>
      <c r="C32" s="24" t="n"/>
      <c r="D32" s="23" t="n"/>
    </row>
    <row r="33">
      <c r="A33" s="23" t="n"/>
      <c r="B33" s="24" t="n"/>
      <c r="C33" s="24" t="n"/>
      <c r="D33" s="23" t="n"/>
    </row>
    <row r="34">
      <c r="A34" s="23" t="n"/>
      <c r="B34" s="24" t="n"/>
      <c r="C34" s="24" t="n"/>
      <c r="D34" s="23" t="n"/>
    </row>
    <row r="35">
      <c r="A35" s="23" t="n"/>
      <c r="B35" s="24" t="n"/>
      <c r="C35" s="24" t="n"/>
      <c r="D35" s="23" t="n"/>
    </row>
    <row r="36">
      <c r="A36" s="23" t="n"/>
      <c r="B36" s="24" t="n"/>
      <c r="C36" s="24" t="n"/>
      <c r="D36" s="23" t="n"/>
    </row>
    <row r="37">
      <c r="A37" s="23" t="n"/>
      <c r="B37" s="24" t="n"/>
      <c r="C37" s="24" t="n"/>
      <c r="D37" s="23" t="n"/>
    </row>
    <row r="38">
      <c r="A38" s="23" t="n"/>
      <c r="B38" s="24" t="n"/>
      <c r="C38" s="24" t="n"/>
      <c r="D38" s="23" t="n"/>
    </row>
    <row r="39">
      <c r="A39" s="23" t="n"/>
      <c r="B39" s="24" t="n"/>
      <c r="C39" s="24" t="n"/>
      <c r="D39" s="23" t="n"/>
    </row>
    <row r="40">
      <c r="A40" s="23" t="n"/>
      <c r="B40" s="24" t="n"/>
      <c r="C40" s="24" t="n"/>
      <c r="D40" s="23" t="n"/>
    </row>
    <row r="41">
      <c r="A41" s="23" t="n"/>
      <c r="B41" s="24" t="n"/>
      <c r="C41" s="24" t="n"/>
      <c r="D41" s="23" t="n"/>
    </row>
    <row r="42">
      <c r="A42" s="23" t="n"/>
      <c r="B42" s="24" t="n"/>
      <c r="C42" s="24" t="n"/>
      <c r="D42" s="23" t="n"/>
    </row>
    <row r="43">
      <c r="A43" s="23" t="n"/>
      <c r="B43" s="24" t="n"/>
      <c r="C43" s="24" t="n"/>
      <c r="D43" s="23" t="n"/>
    </row>
    <row r="44">
      <c r="A44" s="23" t="n"/>
      <c r="B44" s="24" t="n"/>
      <c r="C44" s="24" t="n"/>
      <c r="D44" s="23" t="n"/>
    </row>
    <row r="45">
      <c r="A45" s="23" t="n"/>
      <c r="B45" s="24" t="n"/>
      <c r="C45" s="24" t="n"/>
      <c r="D45" s="23" t="n"/>
    </row>
    <row r="46">
      <c r="A46" s="23" t="n"/>
      <c r="B46" s="24" t="n"/>
      <c r="C46" s="24" t="n"/>
      <c r="D46" s="23" t="n"/>
    </row>
    <row r="47">
      <c r="A47" s="23" t="n"/>
      <c r="B47" s="24" t="n"/>
      <c r="C47" s="24" t="n"/>
      <c r="D47" s="23" t="n"/>
    </row>
    <row r="48">
      <c r="A48" s="23" t="n"/>
      <c r="B48" s="24" t="n"/>
      <c r="C48" s="24" t="n"/>
      <c r="D48" s="23" t="n"/>
    </row>
    <row r="49">
      <c r="A49" s="23" t="n"/>
      <c r="B49" s="24" t="n"/>
      <c r="C49" s="24" t="n"/>
      <c r="D49" s="23" t="n"/>
    </row>
    <row r="50">
      <c r="A50" s="23" t="n"/>
      <c r="B50" s="24" t="n"/>
      <c r="C50" s="24" t="n"/>
      <c r="D50" s="23" t="n"/>
    </row>
    <row r="51">
      <c r="A51" s="23" t="n"/>
      <c r="B51" s="24" t="n"/>
      <c r="C51" s="24" t="n"/>
      <c r="D51" s="23" t="n"/>
    </row>
    <row r="52">
      <c r="A52" s="23" t="n"/>
      <c r="B52" s="24" t="n"/>
      <c r="C52" s="24" t="n"/>
      <c r="D52" s="23" t="n"/>
    </row>
    <row r="53">
      <c r="A53" s="23" t="n"/>
      <c r="B53" s="24" t="n"/>
      <c r="C53" s="24" t="n"/>
      <c r="D53" s="23" t="n"/>
    </row>
    <row r="54">
      <c r="A54" s="23" t="n"/>
      <c r="B54" s="24" t="n"/>
      <c r="C54" s="24" t="n"/>
      <c r="D54" s="23" t="n"/>
    </row>
    <row r="55">
      <c r="A55" s="23" t="n"/>
      <c r="B55" s="24" t="n"/>
      <c r="C55" s="24" t="n"/>
      <c r="D55" s="23" t="n"/>
    </row>
    <row r="56">
      <c r="A56" s="23" t="n"/>
      <c r="B56" s="24" t="n"/>
      <c r="C56" s="24" t="n"/>
      <c r="D56" s="23" t="n"/>
    </row>
    <row r="57">
      <c r="A57" s="23" t="n"/>
      <c r="B57" s="24" t="n"/>
      <c r="C57" s="24" t="n"/>
      <c r="D57" s="23" t="n"/>
    </row>
    <row r="58">
      <c r="A58" s="23" t="n"/>
      <c r="B58" s="24" t="n"/>
      <c r="C58" s="24" t="n"/>
      <c r="D58" s="23" t="n"/>
    </row>
    <row r="59">
      <c r="A59" s="23" t="n"/>
      <c r="B59" s="24" t="n"/>
      <c r="C59" s="24" t="n"/>
      <c r="D59" s="23" t="n"/>
    </row>
    <row r="60">
      <c r="A60" s="23" t="n"/>
      <c r="B60" s="24" t="n"/>
      <c r="C60" s="24" t="n"/>
      <c r="D60" s="23" t="n"/>
    </row>
    <row r="61">
      <c r="A61" s="23" t="n"/>
      <c r="B61" s="24" t="n"/>
      <c r="C61" s="24" t="n"/>
      <c r="D61" s="23" t="n"/>
    </row>
    <row r="62">
      <c r="A62" s="23" t="n"/>
      <c r="B62" s="24" t="n"/>
      <c r="C62" s="24" t="n"/>
      <c r="D62" s="23" t="n"/>
    </row>
    <row r="63">
      <c r="A63" s="23" t="n"/>
      <c r="B63" s="24" t="n"/>
      <c r="C63" s="24" t="n"/>
      <c r="D63" s="23" t="n"/>
    </row>
    <row r="64">
      <c r="A64" s="23" t="n"/>
      <c r="B64" s="24" t="n"/>
      <c r="C64" s="24" t="n"/>
      <c r="D64" s="23" t="n"/>
    </row>
    <row r="65">
      <c r="A65" s="23" t="n"/>
      <c r="B65" s="24" t="n"/>
      <c r="C65" s="24" t="n"/>
      <c r="D65" s="23" t="n"/>
    </row>
    <row r="66">
      <c r="A66" s="23" t="n"/>
      <c r="B66" s="24" t="n"/>
      <c r="C66" s="24" t="n"/>
      <c r="D66" s="23" t="n"/>
    </row>
    <row r="67">
      <c r="A67" s="23" t="n"/>
      <c r="B67" s="24" t="n"/>
      <c r="C67" s="24" t="n"/>
      <c r="D67" s="23" t="n"/>
    </row>
    <row r="68">
      <c r="A68" s="23" t="n"/>
      <c r="B68" s="24" t="n"/>
      <c r="C68" s="24" t="n"/>
      <c r="D68" s="23" t="n"/>
    </row>
    <row r="69">
      <c r="A69" s="23" t="n"/>
      <c r="B69" s="24" t="n"/>
      <c r="C69" s="24" t="n"/>
      <c r="D69" s="23" t="n"/>
    </row>
    <row r="70">
      <c r="A70" s="23" t="n"/>
      <c r="B70" s="24" t="n"/>
      <c r="C70" s="24" t="n"/>
      <c r="D70" s="23" t="n"/>
    </row>
    <row r="71">
      <c r="A71" s="23" t="n"/>
      <c r="B71" s="24" t="n"/>
      <c r="C71" s="24" t="n"/>
      <c r="D71" s="23" t="n"/>
    </row>
    <row r="72">
      <c r="A72" s="23" t="n"/>
      <c r="B72" s="24" t="n"/>
      <c r="C72" s="24" t="n"/>
      <c r="D72" s="23" t="n"/>
    </row>
    <row r="73">
      <c r="A73" s="23" t="n"/>
      <c r="B73" s="24" t="n"/>
      <c r="C73" s="24" t="n"/>
      <c r="D73" s="23" t="n"/>
    </row>
    <row r="74">
      <c r="A74" s="23" t="n"/>
      <c r="B74" s="24" t="n"/>
      <c r="C74" s="24" t="n"/>
      <c r="D74" s="23" t="n"/>
    </row>
    <row r="75">
      <c r="A75" s="23" t="n"/>
      <c r="B75" s="24" t="n"/>
      <c r="C75" s="24" t="n"/>
      <c r="D75" s="23" t="n"/>
    </row>
    <row r="76">
      <c r="A76" s="23" t="n"/>
      <c r="B76" s="24" t="n"/>
      <c r="C76" s="24" t="n"/>
      <c r="D76" s="23" t="n"/>
    </row>
    <row r="77">
      <c r="A77" s="23" t="n"/>
      <c r="B77" s="24" t="n"/>
      <c r="C77" s="24" t="n"/>
      <c r="D77" s="23" t="n"/>
    </row>
    <row r="78">
      <c r="A78" s="23" t="n"/>
      <c r="B78" s="24" t="n"/>
      <c r="C78" s="24" t="n"/>
      <c r="D78" s="23" t="n"/>
    </row>
    <row r="79">
      <c r="A79" s="23" t="n"/>
      <c r="B79" s="24" t="n"/>
      <c r="C79" s="24" t="n"/>
      <c r="D79" s="23" t="n"/>
    </row>
    <row r="80">
      <c r="A80" s="23" t="n"/>
      <c r="B80" s="24" t="n"/>
      <c r="C80" s="24" t="n"/>
      <c r="D80" s="23" t="n"/>
    </row>
    <row r="81">
      <c r="A81" s="23" t="n"/>
      <c r="B81" s="24" t="n"/>
      <c r="C81" s="24" t="n"/>
      <c r="D81" s="23" t="n"/>
    </row>
    <row r="82">
      <c r="A82" s="23" t="n"/>
      <c r="B82" s="24" t="n"/>
      <c r="C82" s="24" t="n"/>
      <c r="D82" s="23" t="n"/>
    </row>
    <row r="83">
      <c r="A83" s="23" t="n"/>
      <c r="B83" s="24" t="n"/>
      <c r="C83" s="24" t="n"/>
      <c r="D83" s="23" t="n"/>
    </row>
    <row r="84">
      <c r="A84" s="23" t="n"/>
      <c r="B84" s="24" t="n"/>
      <c r="C84" s="24" t="n"/>
      <c r="D84" s="23" t="n"/>
    </row>
    <row r="85">
      <c r="A85" s="23" t="n"/>
      <c r="B85" s="24" t="n"/>
      <c r="C85" s="24" t="n"/>
      <c r="D85" s="23" t="n"/>
    </row>
    <row r="86">
      <c r="A86" s="23" t="n"/>
      <c r="B86" s="24" t="n"/>
      <c r="C86" s="24" t="n"/>
      <c r="D86" s="23" t="n"/>
    </row>
    <row r="87">
      <c r="A87" s="23" t="n"/>
      <c r="B87" s="24" t="n"/>
      <c r="C87" s="24" t="n"/>
      <c r="D87" s="23" t="n"/>
    </row>
    <row r="88">
      <c r="A88" s="23" t="n"/>
      <c r="B88" s="24" t="n"/>
      <c r="C88" s="24" t="n"/>
      <c r="D88" s="23" t="n"/>
    </row>
    <row r="89">
      <c r="A89" s="23" t="n"/>
      <c r="B89" s="24" t="n"/>
      <c r="C89" s="24" t="n"/>
      <c r="D89" s="23" t="n"/>
    </row>
    <row r="90">
      <c r="A90" s="23" t="n"/>
      <c r="B90" s="24" t="n"/>
      <c r="C90" s="24" t="n"/>
      <c r="D90" s="23" t="n"/>
    </row>
    <row r="91">
      <c r="A91" s="23" t="n"/>
      <c r="B91" s="24" t="n"/>
      <c r="C91" s="24" t="n"/>
      <c r="D91" s="23" t="n"/>
    </row>
    <row r="92">
      <c r="A92" s="23" t="n"/>
      <c r="B92" s="24" t="n"/>
      <c r="C92" s="24" t="n"/>
      <c r="D92" s="23" t="n"/>
    </row>
    <row r="93">
      <c r="A93" s="23" t="n"/>
      <c r="B93" s="24" t="n"/>
      <c r="C93" s="24" t="n"/>
      <c r="D93" s="23" t="n"/>
    </row>
    <row r="94">
      <c r="A94" s="23" t="n"/>
      <c r="B94" s="24" t="n"/>
      <c r="C94" s="24" t="n"/>
      <c r="D94" s="23" t="n"/>
    </row>
    <row r="95">
      <c r="A95" s="23" t="n"/>
      <c r="B95" s="24" t="n"/>
      <c r="C95" s="24" t="n"/>
      <c r="D95" s="23" t="n"/>
    </row>
    <row r="96">
      <c r="A96" s="23" t="n"/>
      <c r="B96" s="24" t="n"/>
      <c r="C96" s="24" t="n"/>
      <c r="D96" s="23" t="n"/>
    </row>
    <row r="97">
      <c r="A97" s="23" t="n"/>
      <c r="B97" s="24" t="n"/>
      <c r="C97" s="24" t="n"/>
      <c r="D97" s="23" t="n"/>
    </row>
    <row r="98">
      <c r="A98" s="23" t="n"/>
      <c r="B98" s="24" t="n"/>
      <c r="C98" s="24" t="n"/>
      <c r="D98" s="23" t="n"/>
    </row>
    <row r="99">
      <c r="A99" s="23" t="n"/>
      <c r="B99" s="24" t="n"/>
      <c r="C99" s="24" t="n"/>
      <c r="D99" s="23" t="n"/>
    </row>
    <row r="100">
      <c r="A100" s="23" t="n"/>
      <c r="B100" s="24" t="n"/>
      <c r="C100" s="24" t="n"/>
      <c r="D100" s="23" t="n"/>
    </row>
    <row r="101">
      <c r="A101" s="23" t="n"/>
      <c r="B101" s="24" t="n"/>
      <c r="C101" s="24" t="n"/>
      <c r="D101" s="23" t="n"/>
    </row>
    <row r="102">
      <c r="A102" s="23" t="n"/>
      <c r="B102" s="24" t="n"/>
      <c r="C102" s="24" t="n"/>
      <c r="D102" s="23" t="n"/>
    </row>
    <row r="103">
      <c r="A103" s="23" t="n"/>
      <c r="B103" s="24" t="n"/>
      <c r="C103" s="24" t="n"/>
      <c r="D103" s="23" t="n"/>
    </row>
    <row r="104">
      <c r="A104" s="23" t="n"/>
      <c r="B104" s="24" t="n"/>
      <c r="C104" s="24" t="n"/>
      <c r="D104" s="23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tabColor rgb="00BFBFBF"/>
    <outlinePr summaryBelow="1" summaryRight="1"/>
    <pageSetUpPr fitToPage="1"/>
  </sheetPr>
  <dimension ref="A1:F42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30" customWidth="1" min="3" max="3"/>
    <col width="14" customWidth="1" min="4" max="4"/>
    <col width="14" customWidth="1" min="5" max="5"/>
    <col width="10" customWidth="1" min="6" max="6"/>
  </cols>
  <sheetData>
    <row r="1">
      <c r="A1" s="3" t="inlineStr">
        <is>
          <t>⑤ 명세서인쇄 — 결산 조정 명세서 (계정별 인쇄용)</t>
        </is>
      </c>
    </row>
    <row r="2">
      <c r="A2" s="19" t="inlineStr">
        <is>
          <t>✍ 직접 입력: 없음 — Ctrl+P로 인쇄만 하세요 (페이지 범위를 계정 수만큼 지정 — 계정 없는 뒤쪽 페이지는 비어 있음).</t>
        </is>
      </c>
    </row>
    <row r="3">
      <c r="A3" s="2" t="inlineStr">
        <is>
          <t>⚙ 자동 계산: 전체 자동 — [결산명세서] 순서대로 계정당 1페이지씩 채워집니다. 이 안내 3줄은 인쇄에 포함되지 않습니다.</t>
        </is>
      </c>
    </row>
    <row r="4">
      <c r="A4" s="31">
        <f>IF($F5="","","결산 조정 명세서")</f>
        <v/>
      </c>
      <c r="E4" s="2">
        <f>IF($F5="","","대상 월: 2026-09")</f>
        <v/>
      </c>
    </row>
    <row r="5">
      <c r="A5" s="32">
        <f>IF($F5="","","계정과목:")</f>
        <v/>
      </c>
      <c r="B5" s="32">
        <f>IF($F5="","",INDEX(결산명세서!$D$5:$D$44,1))</f>
        <v/>
      </c>
      <c r="D5" s="32">
        <f>IF($F5="","","당월 잔액:")</f>
        <v/>
      </c>
      <c r="E5" s="33">
        <f>IF($F5="","",INDEX(결산명세서!$I$5:$I$44,1))</f>
        <v/>
      </c>
      <c r="F5" s="34">
        <f>IFERROR(INDEX(결산명세서!$B$5:$B$44,1),"")</f>
        <v/>
      </c>
    </row>
    <row r="6">
      <c r="A6" s="9">
        <f>IF($F5="","","날짜")</f>
        <v/>
      </c>
      <c r="B6" s="9">
        <f>IF($F5="","","거래처")</f>
        <v/>
      </c>
      <c r="C6" s="9">
        <f>IF($F5="","","적요")</f>
        <v/>
      </c>
      <c r="D6" s="9">
        <f>IF($F5="","","차변")</f>
        <v/>
      </c>
      <c r="E6" s="9">
        <f>IF($F5="","","대변")</f>
        <v/>
      </c>
    </row>
    <row r="7">
      <c r="A7" s="25">
        <f>IF($F5="","",IFERROR(INDEX(원장입력!$A$5:$A$204,MATCH($F5&amp;"#1",원장입력!$L$5:$L$204,0)),""))</f>
        <v/>
      </c>
      <c r="B7" s="25">
        <f>IF($F5="","",IFERROR(INDEX(원장입력!$K$5:$K$204,MATCH($F5&amp;"#1",원장입력!$L$5:$L$204,0)),""))</f>
        <v/>
      </c>
      <c r="C7" s="25">
        <f>IF($F5="","",IFERROR(INDEX(원장입력!$F$5:$F$204,MATCH($F5&amp;"#1",원장입력!$L$5:$L$204,0)),""))</f>
        <v/>
      </c>
      <c r="D7" s="27">
        <f>IF($F5="","",IFERROR(INDEX(원장입력!$G$5:$G$204,MATCH($F5&amp;"#1",원장입력!$L$5:$L$204,0)),""))</f>
        <v/>
      </c>
      <c r="E7" s="27">
        <f>IF($F5="","",IFERROR(INDEX(원장입력!$H$5:$H$204,MATCH($F5&amp;"#1",원장입력!$L$5:$L$204,0)),""))</f>
        <v/>
      </c>
    </row>
    <row r="8">
      <c r="A8" s="25">
        <f>IF($F5="","",IFERROR(INDEX(원장입력!$A$5:$A$204,MATCH($F5&amp;"#2",원장입력!$L$5:$L$204,0)),""))</f>
        <v/>
      </c>
      <c r="B8" s="25">
        <f>IF($F5="","",IFERROR(INDEX(원장입력!$K$5:$K$204,MATCH($F5&amp;"#2",원장입력!$L$5:$L$204,0)),""))</f>
        <v/>
      </c>
      <c r="C8" s="25">
        <f>IF($F5="","",IFERROR(INDEX(원장입력!$F$5:$F$204,MATCH($F5&amp;"#2",원장입력!$L$5:$L$204,0)),""))</f>
        <v/>
      </c>
      <c r="D8" s="27">
        <f>IF($F5="","",IFERROR(INDEX(원장입력!$G$5:$G$204,MATCH($F5&amp;"#2",원장입력!$L$5:$L$204,0)),""))</f>
        <v/>
      </c>
      <c r="E8" s="27">
        <f>IF($F5="","",IFERROR(INDEX(원장입력!$H$5:$H$204,MATCH($F5&amp;"#2",원장입력!$L$5:$L$204,0)),""))</f>
        <v/>
      </c>
    </row>
    <row r="9">
      <c r="A9" s="25">
        <f>IF($F5="","",IFERROR(INDEX(원장입력!$A$5:$A$204,MATCH($F5&amp;"#3",원장입력!$L$5:$L$204,0)),""))</f>
        <v/>
      </c>
      <c r="B9" s="25">
        <f>IF($F5="","",IFERROR(INDEX(원장입력!$K$5:$K$204,MATCH($F5&amp;"#3",원장입력!$L$5:$L$204,0)),""))</f>
        <v/>
      </c>
      <c r="C9" s="25">
        <f>IF($F5="","",IFERROR(INDEX(원장입력!$F$5:$F$204,MATCH($F5&amp;"#3",원장입력!$L$5:$L$204,0)),""))</f>
        <v/>
      </c>
      <c r="D9" s="27">
        <f>IF($F5="","",IFERROR(INDEX(원장입력!$G$5:$G$204,MATCH($F5&amp;"#3",원장입력!$L$5:$L$204,0)),""))</f>
        <v/>
      </c>
      <c r="E9" s="27">
        <f>IF($F5="","",IFERROR(INDEX(원장입력!$H$5:$H$204,MATCH($F5&amp;"#3",원장입력!$L$5:$L$204,0)),""))</f>
        <v/>
      </c>
    </row>
    <row r="10">
      <c r="A10" s="25">
        <f>IF($F5="","",IFERROR(INDEX(원장입력!$A$5:$A$204,MATCH($F5&amp;"#4",원장입력!$L$5:$L$204,0)),""))</f>
        <v/>
      </c>
      <c r="B10" s="25">
        <f>IF($F5="","",IFERROR(INDEX(원장입력!$K$5:$K$204,MATCH($F5&amp;"#4",원장입력!$L$5:$L$204,0)),""))</f>
        <v/>
      </c>
      <c r="C10" s="25">
        <f>IF($F5="","",IFERROR(INDEX(원장입력!$F$5:$F$204,MATCH($F5&amp;"#4",원장입력!$L$5:$L$204,0)),""))</f>
        <v/>
      </c>
      <c r="D10" s="27">
        <f>IF($F5="","",IFERROR(INDEX(원장입력!$G$5:$G$204,MATCH($F5&amp;"#4",원장입력!$L$5:$L$204,0)),""))</f>
        <v/>
      </c>
      <c r="E10" s="27">
        <f>IF($F5="","",IFERROR(INDEX(원장입력!$H$5:$H$204,MATCH($F5&amp;"#4",원장입력!$L$5:$L$204,0)),""))</f>
        <v/>
      </c>
    </row>
    <row r="11">
      <c r="A11" s="25">
        <f>IF($F5="","",IFERROR(INDEX(원장입력!$A$5:$A$204,MATCH($F5&amp;"#5",원장입력!$L$5:$L$204,0)),""))</f>
        <v/>
      </c>
      <c r="B11" s="25">
        <f>IF($F5="","",IFERROR(INDEX(원장입력!$K$5:$K$204,MATCH($F5&amp;"#5",원장입력!$L$5:$L$204,0)),""))</f>
        <v/>
      </c>
      <c r="C11" s="25">
        <f>IF($F5="","",IFERROR(INDEX(원장입력!$F$5:$F$204,MATCH($F5&amp;"#5",원장입력!$L$5:$L$204,0)),""))</f>
        <v/>
      </c>
      <c r="D11" s="27">
        <f>IF($F5="","",IFERROR(INDEX(원장입력!$G$5:$G$204,MATCH($F5&amp;"#5",원장입력!$L$5:$L$204,0)),""))</f>
        <v/>
      </c>
      <c r="E11" s="27">
        <f>IF($F5="","",IFERROR(INDEX(원장입력!$H$5:$H$204,MATCH($F5&amp;"#5",원장입력!$L$5:$L$204,0)),""))</f>
        <v/>
      </c>
    </row>
    <row r="12">
      <c r="A12" s="25">
        <f>IF($F5="","",IFERROR(INDEX(원장입력!$A$5:$A$204,MATCH($F5&amp;"#6",원장입력!$L$5:$L$204,0)),""))</f>
        <v/>
      </c>
      <c r="B12" s="25">
        <f>IF($F5="","",IFERROR(INDEX(원장입력!$K$5:$K$204,MATCH($F5&amp;"#6",원장입력!$L$5:$L$204,0)),""))</f>
        <v/>
      </c>
      <c r="C12" s="25">
        <f>IF($F5="","",IFERROR(INDEX(원장입력!$F$5:$F$204,MATCH($F5&amp;"#6",원장입력!$L$5:$L$204,0)),""))</f>
        <v/>
      </c>
      <c r="D12" s="27">
        <f>IF($F5="","",IFERROR(INDEX(원장입력!$G$5:$G$204,MATCH($F5&amp;"#6",원장입력!$L$5:$L$204,0)),""))</f>
        <v/>
      </c>
      <c r="E12" s="27">
        <f>IF($F5="","",IFERROR(INDEX(원장입력!$H$5:$H$204,MATCH($F5&amp;"#6",원장입력!$L$5:$L$204,0)),""))</f>
        <v/>
      </c>
    </row>
    <row r="13">
      <c r="A13" s="25">
        <f>IF($F5="","",IFERROR(INDEX(원장입력!$A$5:$A$204,MATCH($F5&amp;"#7",원장입력!$L$5:$L$204,0)),""))</f>
        <v/>
      </c>
      <c r="B13" s="25">
        <f>IF($F5="","",IFERROR(INDEX(원장입력!$K$5:$K$204,MATCH($F5&amp;"#7",원장입력!$L$5:$L$204,0)),""))</f>
        <v/>
      </c>
      <c r="C13" s="25">
        <f>IF($F5="","",IFERROR(INDEX(원장입력!$F$5:$F$204,MATCH($F5&amp;"#7",원장입력!$L$5:$L$204,0)),""))</f>
        <v/>
      </c>
      <c r="D13" s="27">
        <f>IF($F5="","",IFERROR(INDEX(원장입력!$G$5:$G$204,MATCH($F5&amp;"#7",원장입력!$L$5:$L$204,0)),""))</f>
        <v/>
      </c>
      <c r="E13" s="27">
        <f>IF($F5="","",IFERROR(INDEX(원장입력!$H$5:$H$204,MATCH($F5&amp;"#7",원장입력!$L$5:$L$204,0)),""))</f>
        <v/>
      </c>
    </row>
    <row r="14">
      <c r="A14" s="25">
        <f>IF($F5="","",IFERROR(INDEX(원장입력!$A$5:$A$204,MATCH($F5&amp;"#8",원장입력!$L$5:$L$204,0)),""))</f>
        <v/>
      </c>
      <c r="B14" s="25">
        <f>IF($F5="","",IFERROR(INDEX(원장입력!$K$5:$K$204,MATCH($F5&amp;"#8",원장입력!$L$5:$L$204,0)),""))</f>
        <v/>
      </c>
      <c r="C14" s="25">
        <f>IF($F5="","",IFERROR(INDEX(원장입력!$F$5:$F$204,MATCH($F5&amp;"#8",원장입력!$L$5:$L$204,0)),""))</f>
        <v/>
      </c>
      <c r="D14" s="27">
        <f>IF($F5="","",IFERROR(INDEX(원장입력!$G$5:$G$204,MATCH($F5&amp;"#8",원장입력!$L$5:$L$204,0)),""))</f>
        <v/>
      </c>
      <c r="E14" s="27">
        <f>IF($F5="","",IFERROR(INDEX(원장입력!$H$5:$H$204,MATCH($F5&amp;"#8",원장입력!$L$5:$L$204,0)),""))</f>
        <v/>
      </c>
    </row>
    <row r="15">
      <c r="A15" s="25">
        <f>IF($F5="","",IFERROR(INDEX(원장입력!$A$5:$A$204,MATCH($F5&amp;"#9",원장입력!$L$5:$L$204,0)),""))</f>
        <v/>
      </c>
      <c r="B15" s="25">
        <f>IF($F5="","",IFERROR(INDEX(원장입력!$K$5:$K$204,MATCH($F5&amp;"#9",원장입력!$L$5:$L$204,0)),""))</f>
        <v/>
      </c>
      <c r="C15" s="25">
        <f>IF($F5="","",IFERROR(INDEX(원장입력!$F$5:$F$204,MATCH($F5&amp;"#9",원장입력!$L$5:$L$204,0)),""))</f>
        <v/>
      </c>
      <c r="D15" s="27">
        <f>IF($F5="","",IFERROR(INDEX(원장입력!$G$5:$G$204,MATCH($F5&amp;"#9",원장입력!$L$5:$L$204,0)),""))</f>
        <v/>
      </c>
      <c r="E15" s="27">
        <f>IF($F5="","",IFERROR(INDEX(원장입력!$H$5:$H$204,MATCH($F5&amp;"#9",원장입력!$L$5:$L$204,0)),""))</f>
        <v/>
      </c>
    </row>
    <row r="16">
      <c r="A16" s="25">
        <f>IF($F5="","",IFERROR(INDEX(원장입력!$A$5:$A$204,MATCH($F5&amp;"#10",원장입력!$L$5:$L$204,0)),""))</f>
        <v/>
      </c>
      <c r="B16" s="25">
        <f>IF($F5="","",IFERROR(INDEX(원장입력!$K$5:$K$204,MATCH($F5&amp;"#10",원장입력!$L$5:$L$204,0)),""))</f>
        <v/>
      </c>
      <c r="C16" s="25">
        <f>IF($F5="","",IFERROR(INDEX(원장입력!$F$5:$F$204,MATCH($F5&amp;"#10",원장입력!$L$5:$L$204,0)),""))</f>
        <v/>
      </c>
      <c r="D16" s="27">
        <f>IF($F5="","",IFERROR(INDEX(원장입력!$G$5:$G$204,MATCH($F5&amp;"#10",원장입력!$L$5:$L$204,0)),""))</f>
        <v/>
      </c>
      <c r="E16" s="27">
        <f>IF($F5="","",IFERROR(INDEX(원장입력!$H$5:$H$204,MATCH($F5&amp;"#10",원장입력!$L$5:$L$204,0)),""))</f>
        <v/>
      </c>
    </row>
    <row r="17">
      <c r="A17" s="25">
        <f>IF($F5="","",IFERROR(INDEX(원장입력!$A$5:$A$204,MATCH($F5&amp;"#11",원장입력!$L$5:$L$204,0)),""))</f>
        <v/>
      </c>
      <c r="B17" s="25">
        <f>IF($F5="","",IFERROR(INDEX(원장입력!$K$5:$K$204,MATCH($F5&amp;"#11",원장입력!$L$5:$L$204,0)),""))</f>
        <v/>
      </c>
      <c r="C17" s="25">
        <f>IF($F5="","",IFERROR(INDEX(원장입력!$F$5:$F$204,MATCH($F5&amp;"#11",원장입력!$L$5:$L$204,0)),""))</f>
        <v/>
      </c>
      <c r="D17" s="27">
        <f>IF($F5="","",IFERROR(INDEX(원장입력!$G$5:$G$204,MATCH($F5&amp;"#11",원장입력!$L$5:$L$204,0)),""))</f>
        <v/>
      </c>
      <c r="E17" s="27">
        <f>IF($F5="","",IFERROR(INDEX(원장입력!$H$5:$H$204,MATCH($F5&amp;"#11",원장입력!$L$5:$L$204,0)),""))</f>
        <v/>
      </c>
    </row>
    <row r="18">
      <c r="A18" s="25">
        <f>IF($F5="","",IFERROR(INDEX(원장입력!$A$5:$A$204,MATCH($F5&amp;"#12",원장입력!$L$5:$L$204,0)),""))</f>
        <v/>
      </c>
      <c r="B18" s="25">
        <f>IF($F5="","",IFERROR(INDEX(원장입력!$K$5:$K$204,MATCH($F5&amp;"#12",원장입력!$L$5:$L$204,0)),""))</f>
        <v/>
      </c>
      <c r="C18" s="25">
        <f>IF($F5="","",IFERROR(INDEX(원장입력!$F$5:$F$204,MATCH($F5&amp;"#12",원장입력!$L$5:$L$204,0)),""))</f>
        <v/>
      </c>
      <c r="D18" s="27">
        <f>IF($F5="","",IFERROR(INDEX(원장입력!$G$5:$G$204,MATCH($F5&amp;"#12",원장입력!$L$5:$L$204,0)),""))</f>
        <v/>
      </c>
      <c r="E18" s="27">
        <f>IF($F5="","",IFERROR(INDEX(원장입력!$H$5:$H$204,MATCH($F5&amp;"#12",원장입력!$L$5:$L$204,0)),""))</f>
        <v/>
      </c>
    </row>
    <row r="19">
      <c r="A19" s="25">
        <f>IF($F5="","",IFERROR(INDEX(원장입력!$A$5:$A$204,MATCH($F5&amp;"#13",원장입력!$L$5:$L$204,0)),""))</f>
        <v/>
      </c>
      <c r="B19" s="25">
        <f>IF($F5="","",IFERROR(INDEX(원장입력!$K$5:$K$204,MATCH($F5&amp;"#13",원장입력!$L$5:$L$204,0)),""))</f>
        <v/>
      </c>
      <c r="C19" s="25">
        <f>IF($F5="","",IFERROR(INDEX(원장입력!$F$5:$F$204,MATCH($F5&amp;"#13",원장입력!$L$5:$L$204,0)),""))</f>
        <v/>
      </c>
      <c r="D19" s="27">
        <f>IF($F5="","",IFERROR(INDEX(원장입력!$G$5:$G$204,MATCH($F5&amp;"#13",원장입력!$L$5:$L$204,0)),""))</f>
        <v/>
      </c>
      <c r="E19" s="27">
        <f>IF($F5="","",IFERROR(INDEX(원장입력!$H$5:$H$204,MATCH($F5&amp;"#13",원장입력!$L$5:$L$204,0)),""))</f>
        <v/>
      </c>
    </row>
    <row r="20">
      <c r="A20" s="25">
        <f>IF($F5="","",IFERROR(INDEX(원장입력!$A$5:$A$204,MATCH($F5&amp;"#14",원장입력!$L$5:$L$204,0)),""))</f>
        <v/>
      </c>
      <c r="B20" s="25">
        <f>IF($F5="","",IFERROR(INDEX(원장입력!$K$5:$K$204,MATCH($F5&amp;"#14",원장입력!$L$5:$L$204,0)),""))</f>
        <v/>
      </c>
      <c r="C20" s="25">
        <f>IF($F5="","",IFERROR(INDEX(원장입력!$F$5:$F$204,MATCH($F5&amp;"#14",원장입력!$L$5:$L$204,0)),""))</f>
        <v/>
      </c>
      <c r="D20" s="27">
        <f>IF($F5="","",IFERROR(INDEX(원장입력!$G$5:$G$204,MATCH($F5&amp;"#14",원장입력!$L$5:$L$204,0)),""))</f>
        <v/>
      </c>
      <c r="E20" s="27">
        <f>IF($F5="","",IFERROR(INDEX(원장입력!$H$5:$H$204,MATCH($F5&amp;"#14",원장입력!$L$5:$L$204,0)),""))</f>
        <v/>
      </c>
    </row>
    <row r="21">
      <c r="A21" s="25">
        <f>IF($F5="","",IFERROR(INDEX(원장입력!$A$5:$A$204,MATCH($F5&amp;"#15",원장입력!$L$5:$L$204,0)),""))</f>
        <v/>
      </c>
      <c r="B21" s="25">
        <f>IF($F5="","",IFERROR(INDEX(원장입력!$K$5:$K$204,MATCH($F5&amp;"#15",원장입력!$L$5:$L$204,0)),""))</f>
        <v/>
      </c>
      <c r="C21" s="25">
        <f>IF($F5="","",IFERROR(INDEX(원장입력!$F$5:$F$204,MATCH($F5&amp;"#15",원장입력!$L$5:$L$204,0)),""))</f>
        <v/>
      </c>
      <c r="D21" s="27">
        <f>IF($F5="","",IFERROR(INDEX(원장입력!$G$5:$G$204,MATCH($F5&amp;"#15",원장입력!$L$5:$L$204,0)),""))</f>
        <v/>
      </c>
      <c r="E21" s="27">
        <f>IF($F5="","",IFERROR(INDEX(원장입력!$H$5:$H$204,MATCH($F5&amp;"#15",원장입력!$L$5:$L$204,0)),""))</f>
        <v/>
      </c>
    </row>
    <row r="22">
      <c r="C22" s="30">
        <f>IF($F5="","","원장 합계")</f>
        <v/>
      </c>
      <c r="D22" s="27">
        <f>IF($F5="","",INDEX(결산명세서!$E$5:$E$44,1))</f>
        <v/>
      </c>
      <c r="E22" s="27">
        <f>IF($F5="","",INDEX(결산명세서!$F$5:$F$44,1))</f>
        <v/>
      </c>
    </row>
    <row r="23">
      <c r="C23" s="30">
        <f>IF($F5="","","결산 조정")</f>
        <v/>
      </c>
      <c r="D23" s="27">
        <f>IF($F5="","",INDEX(결산명세서!$G$5:$G$44,1))</f>
        <v/>
      </c>
      <c r="E23" s="27">
        <f>IF($F5="","",INDEX(결산명세서!$H$5:$H$44,1))</f>
        <v/>
      </c>
    </row>
    <row r="24"/>
    <row r="25">
      <c r="A25" s="31">
        <f>IF($F26="","","결산 조정 명세서")</f>
        <v/>
      </c>
      <c r="E25" s="2">
        <f>IF($F26="","","대상 월: 2026-09")</f>
        <v/>
      </c>
    </row>
    <row r="26">
      <c r="A26" s="32">
        <f>IF($F26="","","계정과목:")</f>
        <v/>
      </c>
      <c r="B26" s="32">
        <f>IF($F26="","",INDEX(결산명세서!$D$5:$D$44,2))</f>
        <v/>
      </c>
      <c r="D26" s="32">
        <f>IF($F26="","","당월 잔액:")</f>
        <v/>
      </c>
      <c r="E26" s="33">
        <f>IF($F26="","",INDEX(결산명세서!$I$5:$I$44,2))</f>
        <v/>
      </c>
      <c r="F26" s="34">
        <f>IFERROR(INDEX(결산명세서!$B$5:$B$44,2),"")</f>
        <v/>
      </c>
    </row>
    <row r="27">
      <c r="A27" s="9">
        <f>IF($F26="","","날짜")</f>
        <v/>
      </c>
      <c r="B27" s="9">
        <f>IF($F26="","","거래처")</f>
        <v/>
      </c>
      <c r="C27" s="9">
        <f>IF($F26="","","적요")</f>
        <v/>
      </c>
      <c r="D27" s="9">
        <f>IF($F26="","","차변")</f>
        <v/>
      </c>
      <c r="E27" s="9">
        <f>IF($F26="","","대변")</f>
        <v/>
      </c>
    </row>
    <row r="28">
      <c r="A28" s="25">
        <f>IF($F26="","",IFERROR(INDEX(원장입력!$A$5:$A$204,MATCH($F26&amp;"#1",원장입력!$L$5:$L$204,0)),""))</f>
        <v/>
      </c>
      <c r="B28" s="25">
        <f>IF($F26="","",IFERROR(INDEX(원장입력!$K$5:$K$204,MATCH($F26&amp;"#1",원장입력!$L$5:$L$204,0)),""))</f>
        <v/>
      </c>
      <c r="C28" s="25">
        <f>IF($F26="","",IFERROR(INDEX(원장입력!$F$5:$F$204,MATCH($F26&amp;"#1",원장입력!$L$5:$L$204,0)),""))</f>
        <v/>
      </c>
      <c r="D28" s="27">
        <f>IF($F26="","",IFERROR(INDEX(원장입력!$G$5:$G$204,MATCH($F26&amp;"#1",원장입력!$L$5:$L$204,0)),""))</f>
        <v/>
      </c>
      <c r="E28" s="27">
        <f>IF($F26="","",IFERROR(INDEX(원장입력!$H$5:$H$204,MATCH($F26&amp;"#1",원장입력!$L$5:$L$204,0)),""))</f>
        <v/>
      </c>
    </row>
    <row r="29">
      <c r="A29" s="25">
        <f>IF($F26="","",IFERROR(INDEX(원장입력!$A$5:$A$204,MATCH($F26&amp;"#2",원장입력!$L$5:$L$204,0)),""))</f>
        <v/>
      </c>
      <c r="B29" s="25">
        <f>IF($F26="","",IFERROR(INDEX(원장입력!$K$5:$K$204,MATCH($F26&amp;"#2",원장입력!$L$5:$L$204,0)),""))</f>
        <v/>
      </c>
      <c r="C29" s="25">
        <f>IF($F26="","",IFERROR(INDEX(원장입력!$F$5:$F$204,MATCH($F26&amp;"#2",원장입력!$L$5:$L$204,0)),""))</f>
        <v/>
      </c>
      <c r="D29" s="27">
        <f>IF($F26="","",IFERROR(INDEX(원장입력!$G$5:$G$204,MATCH($F26&amp;"#2",원장입력!$L$5:$L$204,0)),""))</f>
        <v/>
      </c>
      <c r="E29" s="27">
        <f>IF($F26="","",IFERROR(INDEX(원장입력!$H$5:$H$204,MATCH($F26&amp;"#2",원장입력!$L$5:$L$204,0)),""))</f>
        <v/>
      </c>
    </row>
    <row r="30">
      <c r="A30" s="25">
        <f>IF($F26="","",IFERROR(INDEX(원장입력!$A$5:$A$204,MATCH($F26&amp;"#3",원장입력!$L$5:$L$204,0)),""))</f>
        <v/>
      </c>
      <c r="B30" s="25">
        <f>IF($F26="","",IFERROR(INDEX(원장입력!$K$5:$K$204,MATCH($F26&amp;"#3",원장입력!$L$5:$L$204,0)),""))</f>
        <v/>
      </c>
      <c r="C30" s="25">
        <f>IF($F26="","",IFERROR(INDEX(원장입력!$F$5:$F$204,MATCH($F26&amp;"#3",원장입력!$L$5:$L$204,0)),""))</f>
        <v/>
      </c>
      <c r="D30" s="27">
        <f>IF($F26="","",IFERROR(INDEX(원장입력!$G$5:$G$204,MATCH($F26&amp;"#3",원장입력!$L$5:$L$204,0)),""))</f>
        <v/>
      </c>
      <c r="E30" s="27">
        <f>IF($F26="","",IFERROR(INDEX(원장입력!$H$5:$H$204,MATCH($F26&amp;"#3",원장입력!$L$5:$L$204,0)),""))</f>
        <v/>
      </c>
    </row>
    <row r="31">
      <c r="A31" s="25">
        <f>IF($F26="","",IFERROR(INDEX(원장입력!$A$5:$A$204,MATCH($F26&amp;"#4",원장입력!$L$5:$L$204,0)),""))</f>
        <v/>
      </c>
      <c r="B31" s="25">
        <f>IF($F26="","",IFERROR(INDEX(원장입력!$K$5:$K$204,MATCH($F26&amp;"#4",원장입력!$L$5:$L$204,0)),""))</f>
        <v/>
      </c>
      <c r="C31" s="25">
        <f>IF($F26="","",IFERROR(INDEX(원장입력!$F$5:$F$204,MATCH($F26&amp;"#4",원장입력!$L$5:$L$204,0)),""))</f>
        <v/>
      </c>
      <c r="D31" s="27">
        <f>IF($F26="","",IFERROR(INDEX(원장입력!$G$5:$G$204,MATCH($F26&amp;"#4",원장입력!$L$5:$L$204,0)),""))</f>
        <v/>
      </c>
      <c r="E31" s="27">
        <f>IF($F26="","",IFERROR(INDEX(원장입력!$H$5:$H$204,MATCH($F26&amp;"#4",원장입력!$L$5:$L$204,0)),""))</f>
        <v/>
      </c>
    </row>
    <row r="32">
      <c r="A32" s="25">
        <f>IF($F26="","",IFERROR(INDEX(원장입력!$A$5:$A$204,MATCH($F26&amp;"#5",원장입력!$L$5:$L$204,0)),""))</f>
        <v/>
      </c>
      <c r="B32" s="25">
        <f>IF($F26="","",IFERROR(INDEX(원장입력!$K$5:$K$204,MATCH($F26&amp;"#5",원장입력!$L$5:$L$204,0)),""))</f>
        <v/>
      </c>
      <c r="C32" s="25">
        <f>IF($F26="","",IFERROR(INDEX(원장입력!$F$5:$F$204,MATCH($F26&amp;"#5",원장입력!$L$5:$L$204,0)),""))</f>
        <v/>
      </c>
      <c r="D32" s="27">
        <f>IF($F26="","",IFERROR(INDEX(원장입력!$G$5:$G$204,MATCH($F26&amp;"#5",원장입력!$L$5:$L$204,0)),""))</f>
        <v/>
      </c>
      <c r="E32" s="27">
        <f>IF($F26="","",IFERROR(INDEX(원장입력!$H$5:$H$204,MATCH($F26&amp;"#5",원장입력!$L$5:$L$204,0)),""))</f>
        <v/>
      </c>
    </row>
    <row r="33">
      <c r="A33" s="25">
        <f>IF($F26="","",IFERROR(INDEX(원장입력!$A$5:$A$204,MATCH($F26&amp;"#6",원장입력!$L$5:$L$204,0)),""))</f>
        <v/>
      </c>
      <c r="B33" s="25">
        <f>IF($F26="","",IFERROR(INDEX(원장입력!$K$5:$K$204,MATCH($F26&amp;"#6",원장입력!$L$5:$L$204,0)),""))</f>
        <v/>
      </c>
      <c r="C33" s="25">
        <f>IF($F26="","",IFERROR(INDEX(원장입력!$F$5:$F$204,MATCH($F26&amp;"#6",원장입력!$L$5:$L$204,0)),""))</f>
        <v/>
      </c>
      <c r="D33" s="27">
        <f>IF($F26="","",IFERROR(INDEX(원장입력!$G$5:$G$204,MATCH($F26&amp;"#6",원장입력!$L$5:$L$204,0)),""))</f>
        <v/>
      </c>
      <c r="E33" s="27">
        <f>IF($F26="","",IFERROR(INDEX(원장입력!$H$5:$H$204,MATCH($F26&amp;"#6",원장입력!$L$5:$L$204,0)),""))</f>
        <v/>
      </c>
    </row>
    <row r="34">
      <c r="A34" s="25">
        <f>IF($F26="","",IFERROR(INDEX(원장입력!$A$5:$A$204,MATCH($F26&amp;"#7",원장입력!$L$5:$L$204,0)),""))</f>
        <v/>
      </c>
      <c r="B34" s="25">
        <f>IF($F26="","",IFERROR(INDEX(원장입력!$K$5:$K$204,MATCH($F26&amp;"#7",원장입력!$L$5:$L$204,0)),""))</f>
        <v/>
      </c>
      <c r="C34" s="25">
        <f>IF($F26="","",IFERROR(INDEX(원장입력!$F$5:$F$204,MATCH($F26&amp;"#7",원장입력!$L$5:$L$204,0)),""))</f>
        <v/>
      </c>
      <c r="D34" s="27">
        <f>IF($F26="","",IFERROR(INDEX(원장입력!$G$5:$G$204,MATCH($F26&amp;"#7",원장입력!$L$5:$L$204,0)),""))</f>
        <v/>
      </c>
      <c r="E34" s="27">
        <f>IF($F26="","",IFERROR(INDEX(원장입력!$H$5:$H$204,MATCH($F26&amp;"#7",원장입력!$L$5:$L$204,0)),""))</f>
        <v/>
      </c>
    </row>
    <row r="35">
      <c r="A35" s="25">
        <f>IF($F26="","",IFERROR(INDEX(원장입력!$A$5:$A$204,MATCH($F26&amp;"#8",원장입력!$L$5:$L$204,0)),""))</f>
        <v/>
      </c>
      <c r="B35" s="25">
        <f>IF($F26="","",IFERROR(INDEX(원장입력!$K$5:$K$204,MATCH($F26&amp;"#8",원장입력!$L$5:$L$204,0)),""))</f>
        <v/>
      </c>
      <c r="C35" s="25">
        <f>IF($F26="","",IFERROR(INDEX(원장입력!$F$5:$F$204,MATCH($F26&amp;"#8",원장입력!$L$5:$L$204,0)),""))</f>
        <v/>
      </c>
      <c r="D35" s="27">
        <f>IF($F26="","",IFERROR(INDEX(원장입력!$G$5:$G$204,MATCH($F26&amp;"#8",원장입력!$L$5:$L$204,0)),""))</f>
        <v/>
      </c>
      <c r="E35" s="27">
        <f>IF($F26="","",IFERROR(INDEX(원장입력!$H$5:$H$204,MATCH($F26&amp;"#8",원장입력!$L$5:$L$204,0)),""))</f>
        <v/>
      </c>
    </row>
    <row r="36">
      <c r="A36" s="25">
        <f>IF($F26="","",IFERROR(INDEX(원장입력!$A$5:$A$204,MATCH($F26&amp;"#9",원장입력!$L$5:$L$204,0)),""))</f>
        <v/>
      </c>
      <c r="B36" s="25">
        <f>IF($F26="","",IFERROR(INDEX(원장입력!$K$5:$K$204,MATCH($F26&amp;"#9",원장입력!$L$5:$L$204,0)),""))</f>
        <v/>
      </c>
      <c r="C36" s="25">
        <f>IF($F26="","",IFERROR(INDEX(원장입력!$F$5:$F$204,MATCH($F26&amp;"#9",원장입력!$L$5:$L$204,0)),""))</f>
        <v/>
      </c>
      <c r="D36" s="27">
        <f>IF($F26="","",IFERROR(INDEX(원장입력!$G$5:$G$204,MATCH($F26&amp;"#9",원장입력!$L$5:$L$204,0)),""))</f>
        <v/>
      </c>
      <c r="E36" s="27">
        <f>IF($F26="","",IFERROR(INDEX(원장입력!$H$5:$H$204,MATCH($F26&amp;"#9",원장입력!$L$5:$L$204,0)),""))</f>
        <v/>
      </c>
    </row>
    <row r="37">
      <c r="A37" s="25">
        <f>IF($F26="","",IFERROR(INDEX(원장입력!$A$5:$A$204,MATCH($F26&amp;"#10",원장입력!$L$5:$L$204,0)),""))</f>
        <v/>
      </c>
      <c r="B37" s="25">
        <f>IF($F26="","",IFERROR(INDEX(원장입력!$K$5:$K$204,MATCH($F26&amp;"#10",원장입력!$L$5:$L$204,0)),""))</f>
        <v/>
      </c>
      <c r="C37" s="25">
        <f>IF($F26="","",IFERROR(INDEX(원장입력!$F$5:$F$204,MATCH($F26&amp;"#10",원장입력!$L$5:$L$204,0)),""))</f>
        <v/>
      </c>
      <c r="D37" s="27">
        <f>IF($F26="","",IFERROR(INDEX(원장입력!$G$5:$G$204,MATCH($F26&amp;"#10",원장입력!$L$5:$L$204,0)),""))</f>
        <v/>
      </c>
      <c r="E37" s="27">
        <f>IF($F26="","",IFERROR(INDEX(원장입력!$H$5:$H$204,MATCH($F26&amp;"#10",원장입력!$L$5:$L$204,0)),""))</f>
        <v/>
      </c>
    </row>
    <row r="38">
      <c r="A38" s="25">
        <f>IF($F26="","",IFERROR(INDEX(원장입력!$A$5:$A$204,MATCH($F26&amp;"#11",원장입력!$L$5:$L$204,0)),""))</f>
        <v/>
      </c>
      <c r="B38" s="25">
        <f>IF($F26="","",IFERROR(INDEX(원장입력!$K$5:$K$204,MATCH($F26&amp;"#11",원장입력!$L$5:$L$204,0)),""))</f>
        <v/>
      </c>
      <c r="C38" s="25">
        <f>IF($F26="","",IFERROR(INDEX(원장입력!$F$5:$F$204,MATCH($F26&amp;"#11",원장입력!$L$5:$L$204,0)),""))</f>
        <v/>
      </c>
      <c r="D38" s="27">
        <f>IF($F26="","",IFERROR(INDEX(원장입력!$G$5:$G$204,MATCH($F26&amp;"#11",원장입력!$L$5:$L$204,0)),""))</f>
        <v/>
      </c>
      <c r="E38" s="27">
        <f>IF($F26="","",IFERROR(INDEX(원장입력!$H$5:$H$204,MATCH($F26&amp;"#11",원장입력!$L$5:$L$204,0)),""))</f>
        <v/>
      </c>
    </row>
    <row r="39">
      <c r="A39" s="25">
        <f>IF($F26="","",IFERROR(INDEX(원장입력!$A$5:$A$204,MATCH($F26&amp;"#12",원장입력!$L$5:$L$204,0)),""))</f>
        <v/>
      </c>
      <c r="B39" s="25">
        <f>IF($F26="","",IFERROR(INDEX(원장입력!$K$5:$K$204,MATCH($F26&amp;"#12",원장입력!$L$5:$L$204,0)),""))</f>
        <v/>
      </c>
      <c r="C39" s="25">
        <f>IF($F26="","",IFERROR(INDEX(원장입력!$F$5:$F$204,MATCH($F26&amp;"#12",원장입력!$L$5:$L$204,0)),""))</f>
        <v/>
      </c>
      <c r="D39" s="27">
        <f>IF($F26="","",IFERROR(INDEX(원장입력!$G$5:$G$204,MATCH($F26&amp;"#12",원장입력!$L$5:$L$204,0)),""))</f>
        <v/>
      </c>
      <c r="E39" s="27">
        <f>IF($F26="","",IFERROR(INDEX(원장입력!$H$5:$H$204,MATCH($F26&amp;"#12",원장입력!$L$5:$L$204,0)),""))</f>
        <v/>
      </c>
    </row>
    <row r="40">
      <c r="A40" s="25">
        <f>IF($F26="","",IFERROR(INDEX(원장입력!$A$5:$A$204,MATCH($F26&amp;"#13",원장입력!$L$5:$L$204,0)),""))</f>
        <v/>
      </c>
      <c r="B40" s="25">
        <f>IF($F26="","",IFERROR(INDEX(원장입력!$K$5:$K$204,MATCH($F26&amp;"#13",원장입력!$L$5:$L$204,0)),""))</f>
        <v/>
      </c>
      <c r="C40" s="25">
        <f>IF($F26="","",IFERROR(INDEX(원장입력!$F$5:$F$204,MATCH($F26&amp;"#13",원장입력!$L$5:$L$204,0)),""))</f>
        <v/>
      </c>
      <c r="D40" s="27">
        <f>IF($F26="","",IFERROR(INDEX(원장입력!$G$5:$G$204,MATCH($F26&amp;"#13",원장입력!$L$5:$L$204,0)),""))</f>
        <v/>
      </c>
      <c r="E40" s="27">
        <f>IF($F26="","",IFERROR(INDEX(원장입력!$H$5:$H$204,MATCH($F26&amp;"#13",원장입력!$L$5:$L$204,0)),""))</f>
        <v/>
      </c>
    </row>
    <row r="41">
      <c r="A41" s="25">
        <f>IF($F26="","",IFERROR(INDEX(원장입력!$A$5:$A$204,MATCH($F26&amp;"#14",원장입력!$L$5:$L$204,0)),""))</f>
        <v/>
      </c>
      <c r="B41" s="25">
        <f>IF($F26="","",IFERROR(INDEX(원장입력!$K$5:$K$204,MATCH($F26&amp;"#14",원장입력!$L$5:$L$204,0)),""))</f>
        <v/>
      </c>
      <c r="C41" s="25">
        <f>IF($F26="","",IFERROR(INDEX(원장입력!$F$5:$F$204,MATCH($F26&amp;"#14",원장입력!$L$5:$L$204,0)),""))</f>
        <v/>
      </c>
      <c r="D41" s="27">
        <f>IF($F26="","",IFERROR(INDEX(원장입력!$G$5:$G$204,MATCH($F26&amp;"#14",원장입력!$L$5:$L$204,0)),""))</f>
        <v/>
      </c>
      <c r="E41" s="27">
        <f>IF($F26="","",IFERROR(INDEX(원장입력!$H$5:$H$204,MATCH($F26&amp;"#14",원장입력!$L$5:$L$204,0)),""))</f>
        <v/>
      </c>
    </row>
    <row r="42">
      <c r="A42" s="25">
        <f>IF($F26="","",IFERROR(INDEX(원장입력!$A$5:$A$204,MATCH($F26&amp;"#15",원장입력!$L$5:$L$204,0)),""))</f>
        <v/>
      </c>
      <c r="B42" s="25">
        <f>IF($F26="","",IFERROR(INDEX(원장입력!$K$5:$K$204,MATCH($F26&amp;"#15",원장입력!$L$5:$L$204,0)),""))</f>
        <v/>
      </c>
      <c r="C42" s="25">
        <f>IF($F26="","",IFERROR(INDEX(원장입력!$F$5:$F$204,MATCH($F26&amp;"#15",원장입력!$L$5:$L$204,0)),""))</f>
        <v/>
      </c>
      <c r="D42" s="27">
        <f>IF($F26="","",IFERROR(INDEX(원장입력!$G$5:$G$204,MATCH($F26&amp;"#15",원장입력!$L$5:$L$204,0)),""))</f>
        <v/>
      </c>
      <c r="E42" s="27">
        <f>IF($F26="","",IFERROR(INDEX(원장입력!$H$5:$H$204,MATCH($F26&amp;"#15",원장입력!$L$5:$L$204,0)),""))</f>
        <v/>
      </c>
    </row>
    <row r="43">
      <c r="C43" s="30">
        <f>IF($F26="","","원장 합계")</f>
        <v/>
      </c>
      <c r="D43" s="27">
        <f>IF($F26="","",INDEX(결산명세서!$E$5:$E$44,2))</f>
        <v/>
      </c>
      <c r="E43" s="27">
        <f>IF($F26="","",INDEX(결산명세서!$F$5:$F$44,2))</f>
        <v/>
      </c>
    </row>
    <row r="44">
      <c r="C44" s="30">
        <f>IF($F26="","","결산 조정")</f>
        <v/>
      </c>
      <c r="D44" s="27">
        <f>IF($F26="","",INDEX(결산명세서!$G$5:$G$44,2))</f>
        <v/>
      </c>
      <c r="E44" s="27">
        <f>IF($F26="","",INDEX(결산명세서!$H$5:$H$44,2))</f>
        <v/>
      </c>
    </row>
    <row r="45"/>
    <row r="46">
      <c r="A46" s="31">
        <f>IF($F47="","","결산 조정 명세서")</f>
        <v/>
      </c>
      <c r="E46" s="2">
        <f>IF($F47="","","대상 월: 2026-09")</f>
        <v/>
      </c>
    </row>
    <row r="47">
      <c r="A47" s="32">
        <f>IF($F47="","","계정과목:")</f>
        <v/>
      </c>
      <c r="B47" s="32">
        <f>IF($F47="","",INDEX(결산명세서!$D$5:$D$44,3))</f>
        <v/>
      </c>
      <c r="D47" s="32">
        <f>IF($F47="","","당월 잔액:")</f>
        <v/>
      </c>
      <c r="E47" s="33">
        <f>IF($F47="","",INDEX(결산명세서!$I$5:$I$44,3))</f>
        <v/>
      </c>
      <c r="F47" s="34">
        <f>IFERROR(INDEX(결산명세서!$B$5:$B$44,3),"")</f>
        <v/>
      </c>
    </row>
    <row r="48">
      <c r="A48" s="9">
        <f>IF($F47="","","날짜")</f>
        <v/>
      </c>
      <c r="B48" s="9">
        <f>IF($F47="","","거래처")</f>
        <v/>
      </c>
      <c r="C48" s="9">
        <f>IF($F47="","","적요")</f>
        <v/>
      </c>
      <c r="D48" s="9">
        <f>IF($F47="","","차변")</f>
        <v/>
      </c>
      <c r="E48" s="9">
        <f>IF($F47="","","대변")</f>
        <v/>
      </c>
    </row>
    <row r="49">
      <c r="A49" s="25">
        <f>IF($F47="","",IFERROR(INDEX(원장입력!$A$5:$A$204,MATCH($F47&amp;"#1",원장입력!$L$5:$L$204,0)),""))</f>
        <v/>
      </c>
      <c r="B49" s="25">
        <f>IF($F47="","",IFERROR(INDEX(원장입력!$K$5:$K$204,MATCH($F47&amp;"#1",원장입력!$L$5:$L$204,0)),""))</f>
        <v/>
      </c>
      <c r="C49" s="25">
        <f>IF($F47="","",IFERROR(INDEX(원장입력!$F$5:$F$204,MATCH($F47&amp;"#1",원장입력!$L$5:$L$204,0)),""))</f>
        <v/>
      </c>
      <c r="D49" s="27">
        <f>IF($F47="","",IFERROR(INDEX(원장입력!$G$5:$G$204,MATCH($F47&amp;"#1",원장입력!$L$5:$L$204,0)),""))</f>
        <v/>
      </c>
      <c r="E49" s="27">
        <f>IF($F47="","",IFERROR(INDEX(원장입력!$H$5:$H$204,MATCH($F47&amp;"#1",원장입력!$L$5:$L$204,0)),""))</f>
        <v/>
      </c>
    </row>
    <row r="50">
      <c r="A50" s="25">
        <f>IF($F47="","",IFERROR(INDEX(원장입력!$A$5:$A$204,MATCH($F47&amp;"#2",원장입력!$L$5:$L$204,0)),""))</f>
        <v/>
      </c>
      <c r="B50" s="25">
        <f>IF($F47="","",IFERROR(INDEX(원장입력!$K$5:$K$204,MATCH($F47&amp;"#2",원장입력!$L$5:$L$204,0)),""))</f>
        <v/>
      </c>
      <c r="C50" s="25">
        <f>IF($F47="","",IFERROR(INDEX(원장입력!$F$5:$F$204,MATCH($F47&amp;"#2",원장입력!$L$5:$L$204,0)),""))</f>
        <v/>
      </c>
      <c r="D50" s="27">
        <f>IF($F47="","",IFERROR(INDEX(원장입력!$G$5:$G$204,MATCH($F47&amp;"#2",원장입력!$L$5:$L$204,0)),""))</f>
        <v/>
      </c>
      <c r="E50" s="27">
        <f>IF($F47="","",IFERROR(INDEX(원장입력!$H$5:$H$204,MATCH($F47&amp;"#2",원장입력!$L$5:$L$204,0)),""))</f>
        <v/>
      </c>
    </row>
    <row r="51">
      <c r="A51" s="25">
        <f>IF($F47="","",IFERROR(INDEX(원장입력!$A$5:$A$204,MATCH($F47&amp;"#3",원장입력!$L$5:$L$204,0)),""))</f>
        <v/>
      </c>
      <c r="B51" s="25">
        <f>IF($F47="","",IFERROR(INDEX(원장입력!$K$5:$K$204,MATCH($F47&amp;"#3",원장입력!$L$5:$L$204,0)),""))</f>
        <v/>
      </c>
      <c r="C51" s="25">
        <f>IF($F47="","",IFERROR(INDEX(원장입력!$F$5:$F$204,MATCH($F47&amp;"#3",원장입력!$L$5:$L$204,0)),""))</f>
        <v/>
      </c>
      <c r="D51" s="27">
        <f>IF($F47="","",IFERROR(INDEX(원장입력!$G$5:$G$204,MATCH($F47&amp;"#3",원장입력!$L$5:$L$204,0)),""))</f>
        <v/>
      </c>
      <c r="E51" s="27">
        <f>IF($F47="","",IFERROR(INDEX(원장입력!$H$5:$H$204,MATCH($F47&amp;"#3",원장입력!$L$5:$L$204,0)),""))</f>
        <v/>
      </c>
    </row>
    <row r="52">
      <c r="A52" s="25">
        <f>IF($F47="","",IFERROR(INDEX(원장입력!$A$5:$A$204,MATCH($F47&amp;"#4",원장입력!$L$5:$L$204,0)),""))</f>
        <v/>
      </c>
      <c r="B52" s="25">
        <f>IF($F47="","",IFERROR(INDEX(원장입력!$K$5:$K$204,MATCH($F47&amp;"#4",원장입력!$L$5:$L$204,0)),""))</f>
        <v/>
      </c>
      <c r="C52" s="25">
        <f>IF($F47="","",IFERROR(INDEX(원장입력!$F$5:$F$204,MATCH($F47&amp;"#4",원장입력!$L$5:$L$204,0)),""))</f>
        <v/>
      </c>
      <c r="D52" s="27">
        <f>IF($F47="","",IFERROR(INDEX(원장입력!$G$5:$G$204,MATCH($F47&amp;"#4",원장입력!$L$5:$L$204,0)),""))</f>
        <v/>
      </c>
      <c r="E52" s="27">
        <f>IF($F47="","",IFERROR(INDEX(원장입력!$H$5:$H$204,MATCH($F47&amp;"#4",원장입력!$L$5:$L$204,0)),""))</f>
        <v/>
      </c>
    </row>
    <row r="53">
      <c r="A53" s="25">
        <f>IF($F47="","",IFERROR(INDEX(원장입력!$A$5:$A$204,MATCH($F47&amp;"#5",원장입력!$L$5:$L$204,0)),""))</f>
        <v/>
      </c>
      <c r="B53" s="25">
        <f>IF($F47="","",IFERROR(INDEX(원장입력!$K$5:$K$204,MATCH($F47&amp;"#5",원장입력!$L$5:$L$204,0)),""))</f>
        <v/>
      </c>
      <c r="C53" s="25">
        <f>IF($F47="","",IFERROR(INDEX(원장입력!$F$5:$F$204,MATCH($F47&amp;"#5",원장입력!$L$5:$L$204,0)),""))</f>
        <v/>
      </c>
      <c r="D53" s="27">
        <f>IF($F47="","",IFERROR(INDEX(원장입력!$G$5:$G$204,MATCH($F47&amp;"#5",원장입력!$L$5:$L$204,0)),""))</f>
        <v/>
      </c>
      <c r="E53" s="27">
        <f>IF($F47="","",IFERROR(INDEX(원장입력!$H$5:$H$204,MATCH($F47&amp;"#5",원장입력!$L$5:$L$204,0)),""))</f>
        <v/>
      </c>
    </row>
    <row r="54">
      <c r="A54" s="25">
        <f>IF($F47="","",IFERROR(INDEX(원장입력!$A$5:$A$204,MATCH($F47&amp;"#6",원장입력!$L$5:$L$204,0)),""))</f>
        <v/>
      </c>
      <c r="B54" s="25">
        <f>IF($F47="","",IFERROR(INDEX(원장입력!$K$5:$K$204,MATCH($F47&amp;"#6",원장입력!$L$5:$L$204,0)),""))</f>
        <v/>
      </c>
      <c r="C54" s="25">
        <f>IF($F47="","",IFERROR(INDEX(원장입력!$F$5:$F$204,MATCH($F47&amp;"#6",원장입력!$L$5:$L$204,0)),""))</f>
        <v/>
      </c>
      <c r="D54" s="27">
        <f>IF($F47="","",IFERROR(INDEX(원장입력!$G$5:$G$204,MATCH($F47&amp;"#6",원장입력!$L$5:$L$204,0)),""))</f>
        <v/>
      </c>
      <c r="E54" s="27">
        <f>IF($F47="","",IFERROR(INDEX(원장입력!$H$5:$H$204,MATCH($F47&amp;"#6",원장입력!$L$5:$L$204,0)),""))</f>
        <v/>
      </c>
    </row>
    <row r="55">
      <c r="A55" s="25">
        <f>IF($F47="","",IFERROR(INDEX(원장입력!$A$5:$A$204,MATCH($F47&amp;"#7",원장입력!$L$5:$L$204,0)),""))</f>
        <v/>
      </c>
      <c r="B55" s="25">
        <f>IF($F47="","",IFERROR(INDEX(원장입력!$K$5:$K$204,MATCH($F47&amp;"#7",원장입력!$L$5:$L$204,0)),""))</f>
        <v/>
      </c>
      <c r="C55" s="25">
        <f>IF($F47="","",IFERROR(INDEX(원장입력!$F$5:$F$204,MATCH($F47&amp;"#7",원장입력!$L$5:$L$204,0)),""))</f>
        <v/>
      </c>
      <c r="D55" s="27">
        <f>IF($F47="","",IFERROR(INDEX(원장입력!$G$5:$G$204,MATCH($F47&amp;"#7",원장입력!$L$5:$L$204,0)),""))</f>
        <v/>
      </c>
      <c r="E55" s="27">
        <f>IF($F47="","",IFERROR(INDEX(원장입력!$H$5:$H$204,MATCH($F47&amp;"#7",원장입력!$L$5:$L$204,0)),""))</f>
        <v/>
      </c>
    </row>
    <row r="56">
      <c r="A56" s="25">
        <f>IF($F47="","",IFERROR(INDEX(원장입력!$A$5:$A$204,MATCH($F47&amp;"#8",원장입력!$L$5:$L$204,0)),""))</f>
        <v/>
      </c>
      <c r="B56" s="25">
        <f>IF($F47="","",IFERROR(INDEX(원장입력!$K$5:$K$204,MATCH($F47&amp;"#8",원장입력!$L$5:$L$204,0)),""))</f>
        <v/>
      </c>
      <c r="C56" s="25">
        <f>IF($F47="","",IFERROR(INDEX(원장입력!$F$5:$F$204,MATCH($F47&amp;"#8",원장입력!$L$5:$L$204,0)),""))</f>
        <v/>
      </c>
      <c r="D56" s="27">
        <f>IF($F47="","",IFERROR(INDEX(원장입력!$G$5:$G$204,MATCH($F47&amp;"#8",원장입력!$L$5:$L$204,0)),""))</f>
        <v/>
      </c>
      <c r="E56" s="27">
        <f>IF($F47="","",IFERROR(INDEX(원장입력!$H$5:$H$204,MATCH($F47&amp;"#8",원장입력!$L$5:$L$204,0)),""))</f>
        <v/>
      </c>
    </row>
    <row r="57">
      <c r="A57" s="25">
        <f>IF($F47="","",IFERROR(INDEX(원장입력!$A$5:$A$204,MATCH($F47&amp;"#9",원장입력!$L$5:$L$204,0)),""))</f>
        <v/>
      </c>
      <c r="B57" s="25">
        <f>IF($F47="","",IFERROR(INDEX(원장입력!$K$5:$K$204,MATCH($F47&amp;"#9",원장입력!$L$5:$L$204,0)),""))</f>
        <v/>
      </c>
      <c r="C57" s="25">
        <f>IF($F47="","",IFERROR(INDEX(원장입력!$F$5:$F$204,MATCH($F47&amp;"#9",원장입력!$L$5:$L$204,0)),""))</f>
        <v/>
      </c>
      <c r="D57" s="27">
        <f>IF($F47="","",IFERROR(INDEX(원장입력!$G$5:$G$204,MATCH($F47&amp;"#9",원장입력!$L$5:$L$204,0)),""))</f>
        <v/>
      </c>
      <c r="E57" s="27">
        <f>IF($F47="","",IFERROR(INDEX(원장입력!$H$5:$H$204,MATCH($F47&amp;"#9",원장입력!$L$5:$L$204,0)),""))</f>
        <v/>
      </c>
    </row>
    <row r="58">
      <c r="A58" s="25">
        <f>IF($F47="","",IFERROR(INDEX(원장입력!$A$5:$A$204,MATCH($F47&amp;"#10",원장입력!$L$5:$L$204,0)),""))</f>
        <v/>
      </c>
      <c r="B58" s="25">
        <f>IF($F47="","",IFERROR(INDEX(원장입력!$K$5:$K$204,MATCH($F47&amp;"#10",원장입력!$L$5:$L$204,0)),""))</f>
        <v/>
      </c>
      <c r="C58" s="25">
        <f>IF($F47="","",IFERROR(INDEX(원장입력!$F$5:$F$204,MATCH($F47&amp;"#10",원장입력!$L$5:$L$204,0)),""))</f>
        <v/>
      </c>
      <c r="D58" s="27">
        <f>IF($F47="","",IFERROR(INDEX(원장입력!$G$5:$G$204,MATCH($F47&amp;"#10",원장입력!$L$5:$L$204,0)),""))</f>
        <v/>
      </c>
      <c r="E58" s="27">
        <f>IF($F47="","",IFERROR(INDEX(원장입력!$H$5:$H$204,MATCH($F47&amp;"#10",원장입력!$L$5:$L$204,0)),""))</f>
        <v/>
      </c>
    </row>
    <row r="59">
      <c r="A59" s="25">
        <f>IF($F47="","",IFERROR(INDEX(원장입력!$A$5:$A$204,MATCH($F47&amp;"#11",원장입력!$L$5:$L$204,0)),""))</f>
        <v/>
      </c>
      <c r="B59" s="25">
        <f>IF($F47="","",IFERROR(INDEX(원장입력!$K$5:$K$204,MATCH($F47&amp;"#11",원장입력!$L$5:$L$204,0)),""))</f>
        <v/>
      </c>
      <c r="C59" s="25">
        <f>IF($F47="","",IFERROR(INDEX(원장입력!$F$5:$F$204,MATCH($F47&amp;"#11",원장입력!$L$5:$L$204,0)),""))</f>
        <v/>
      </c>
      <c r="D59" s="27">
        <f>IF($F47="","",IFERROR(INDEX(원장입력!$G$5:$G$204,MATCH($F47&amp;"#11",원장입력!$L$5:$L$204,0)),""))</f>
        <v/>
      </c>
      <c r="E59" s="27">
        <f>IF($F47="","",IFERROR(INDEX(원장입력!$H$5:$H$204,MATCH($F47&amp;"#11",원장입력!$L$5:$L$204,0)),""))</f>
        <v/>
      </c>
    </row>
    <row r="60">
      <c r="A60" s="25">
        <f>IF($F47="","",IFERROR(INDEX(원장입력!$A$5:$A$204,MATCH($F47&amp;"#12",원장입력!$L$5:$L$204,0)),""))</f>
        <v/>
      </c>
      <c r="B60" s="25">
        <f>IF($F47="","",IFERROR(INDEX(원장입력!$K$5:$K$204,MATCH($F47&amp;"#12",원장입력!$L$5:$L$204,0)),""))</f>
        <v/>
      </c>
      <c r="C60" s="25">
        <f>IF($F47="","",IFERROR(INDEX(원장입력!$F$5:$F$204,MATCH($F47&amp;"#12",원장입력!$L$5:$L$204,0)),""))</f>
        <v/>
      </c>
      <c r="D60" s="27">
        <f>IF($F47="","",IFERROR(INDEX(원장입력!$G$5:$G$204,MATCH($F47&amp;"#12",원장입력!$L$5:$L$204,0)),""))</f>
        <v/>
      </c>
      <c r="E60" s="27">
        <f>IF($F47="","",IFERROR(INDEX(원장입력!$H$5:$H$204,MATCH($F47&amp;"#12",원장입력!$L$5:$L$204,0)),""))</f>
        <v/>
      </c>
    </row>
    <row r="61">
      <c r="A61" s="25">
        <f>IF($F47="","",IFERROR(INDEX(원장입력!$A$5:$A$204,MATCH($F47&amp;"#13",원장입력!$L$5:$L$204,0)),""))</f>
        <v/>
      </c>
      <c r="B61" s="25">
        <f>IF($F47="","",IFERROR(INDEX(원장입력!$K$5:$K$204,MATCH($F47&amp;"#13",원장입력!$L$5:$L$204,0)),""))</f>
        <v/>
      </c>
      <c r="C61" s="25">
        <f>IF($F47="","",IFERROR(INDEX(원장입력!$F$5:$F$204,MATCH($F47&amp;"#13",원장입력!$L$5:$L$204,0)),""))</f>
        <v/>
      </c>
      <c r="D61" s="27">
        <f>IF($F47="","",IFERROR(INDEX(원장입력!$G$5:$G$204,MATCH($F47&amp;"#13",원장입력!$L$5:$L$204,0)),""))</f>
        <v/>
      </c>
      <c r="E61" s="27">
        <f>IF($F47="","",IFERROR(INDEX(원장입력!$H$5:$H$204,MATCH($F47&amp;"#13",원장입력!$L$5:$L$204,0)),""))</f>
        <v/>
      </c>
    </row>
    <row r="62">
      <c r="A62" s="25">
        <f>IF($F47="","",IFERROR(INDEX(원장입력!$A$5:$A$204,MATCH($F47&amp;"#14",원장입력!$L$5:$L$204,0)),""))</f>
        <v/>
      </c>
      <c r="B62" s="25">
        <f>IF($F47="","",IFERROR(INDEX(원장입력!$K$5:$K$204,MATCH($F47&amp;"#14",원장입력!$L$5:$L$204,0)),""))</f>
        <v/>
      </c>
      <c r="C62" s="25">
        <f>IF($F47="","",IFERROR(INDEX(원장입력!$F$5:$F$204,MATCH($F47&amp;"#14",원장입력!$L$5:$L$204,0)),""))</f>
        <v/>
      </c>
      <c r="D62" s="27">
        <f>IF($F47="","",IFERROR(INDEX(원장입력!$G$5:$G$204,MATCH($F47&amp;"#14",원장입력!$L$5:$L$204,0)),""))</f>
        <v/>
      </c>
      <c r="E62" s="27">
        <f>IF($F47="","",IFERROR(INDEX(원장입력!$H$5:$H$204,MATCH($F47&amp;"#14",원장입력!$L$5:$L$204,0)),""))</f>
        <v/>
      </c>
    </row>
    <row r="63">
      <c r="A63" s="25">
        <f>IF($F47="","",IFERROR(INDEX(원장입력!$A$5:$A$204,MATCH($F47&amp;"#15",원장입력!$L$5:$L$204,0)),""))</f>
        <v/>
      </c>
      <c r="B63" s="25">
        <f>IF($F47="","",IFERROR(INDEX(원장입력!$K$5:$K$204,MATCH($F47&amp;"#15",원장입력!$L$5:$L$204,0)),""))</f>
        <v/>
      </c>
      <c r="C63" s="25">
        <f>IF($F47="","",IFERROR(INDEX(원장입력!$F$5:$F$204,MATCH($F47&amp;"#15",원장입력!$L$5:$L$204,0)),""))</f>
        <v/>
      </c>
      <c r="D63" s="27">
        <f>IF($F47="","",IFERROR(INDEX(원장입력!$G$5:$G$204,MATCH($F47&amp;"#15",원장입력!$L$5:$L$204,0)),""))</f>
        <v/>
      </c>
      <c r="E63" s="27">
        <f>IF($F47="","",IFERROR(INDEX(원장입력!$H$5:$H$204,MATCH($F47&amp;"#15",원장입력!$L$5:$L$204,0)),""))</f>
        <v/>
      </c>
    </row>
    <row r="64">
      <c r="C64" s="30">
        <f>IF($F47="","","원장 합계")</f>
        <v/>
      </c>
      <c r="D64" s="27">
        <f>IF($F47="","",INDEX(결산명세서!$E$5:$E$44,3))</f>
        <v/>
      </c>
      <c r="E64" s="27">
        <f>IF($F47="","",INDEX(결산명세서!$F$5:$F$44,3))</f>
        <v/>
      </c>
    </row>
    <row r="65">
      <c r="C65" s="30">
        <f>IF($F47="","","결산 조정")</f>
        <v/>
      </c>
      <c r="D65" s="27">
        <f>IF($F47="","",INDEX(결산명세서!$G$5:$G$44,3))</f>
        <v/>
      </c>
      <c r="E65" s="27">
        <f>IF($F47="","",INDEX(결산명세서!$H$5:$H$44,3))</f>
        <v/>
      </c>
    </row>
    <row r="66"/>
    <row r="67">
      <c r="A67" s="31">
        <f>IF($F68="","","결산 조정 명세서")</f>
        <v/>
      </c>
      <c r="E67" s="2">
        <f>IF($F68="","","대상 월: 2026-09")</f>
        <v/>
      </c>
    </row>
    <row r="68">
      <c r="A68" s="32">
        <f>IF($F68="","","계정과목:")</f>
        <v/>
      </c>
      <c r="B68" s="32">
        <f>IF($F68="","",INDEX(결산명세서!$D$5:$D$44,4))</f>
        <v/>
      </c>
      <c r="D68" s="32">
        <f>IF($F68="","","당월 잔액:")</f>
        <v/>
      </c>
      <c r="E68" s="33">
        <f>IF($F68="","",INDEX(결산명세서!$I$5:$I$44,4))</f>
        <v/>
      </c>
      <c r="F68" s="34">
        <f>IFERROR(INDEX(결산명세서!$B$5:$B$44,4),"")</f>
        <v/>
      </c>
    </row>
    <row r="69">
      <c r="A69" s="9">
        <f>IF($F68="","","날짜")</f>
        <v/>
      </c>
      <c r="B69" s="9">
        <f>IF($F68="","","거래처")</f>
        <v/>
      </c>
      <c r="C69" s="9">
        <f>IF($F68="","","적요")</f>
        <v/>
      </c>
      <c r="D69" s="9">
        <f>IF($F68="","","차변")</f>
        <v/>
      </c>
      <c r="E69" s="9">
        <f>IF($F68="","","대변")</f>
        <v/>
      </c>
    </row>
    <row r="70">
      <c r="A70" s="25">
        <f>IF($F68="","",IFERROR(INDEX(원장입력!$A$5:$A$204,MATCH($F68&amp;"#1",원장입력!$L$5:$L$204,0)),""))</f>
        <v/>
      </c>
      <c r="B70" s="25">
        <f>IF($F68="","",IFERROR(INDEX(원장입력!$K$5:$K$204,MATCH($F68&amp;"#1",원장입력!$L$5:$L$204,0)),""))</f>
        <v/>
      </c>
      <c r="C70" s="25">
        <f>IF($F68="","",IFERROR(INDEX(원장입력!$F$5:$F$204,MATCH($F68&amp;"#1",원장입력!$L$5:$L$204,0)),""))</f>
        <v/>
      </c>
      <c r="D70" s="27">
        <f>IF($F68="","",IFERROR(INDEX(원장입력!$G$5:$G$204,MATCH($F68&amp;"#1",원장입력!$L$5:$L$204,0)),""))</f>
        <v/>
      </c>
      <c r="E70" s="27">
        <f>IF($F68="","",IFERROR(INDEX(원장입력!$H$5:$H$204,MATCH($F68&amp;"#1",원장입력!$L$5:$L$204,0)),""))</f>
        <v/>
      </c>
    </row>
    <row r="71">
      <c r="A71" s="25">
        <f>IF($F68="","",IFERROR(INDEX(원장입력!$A$5:$A$204,MATCH($F68&amp;"#2",원장입력!$L$5:$L$204,0)),""))</f>
        <v/>
      </c>
      <c r="B71" s="25">
        <f>IF($F68="","",IFERROR(INDEX(원장입력!$K$5:$K$204,MATCH($F68&amp;"#2",원장입력!$L$5:$L$204,0)),""))</f>
        <v/>
      </c>
      <c r="C71" s="25">
        <f>IF($F68="","",IFERROR(INDEX(원장입력!$F$5:$F$204,MATCH($F68&amp;"#2",원장입력!$L$5:$L$204,0)),""))</f>
        <v/>
      </c>
      <c r="D71" s="27">
        <f>IF($F68="","",IFERROR(INDEX(원장입력!$G$5:$G$204,MATCH($F68&amp;"#2",원장입력!$L$5:$L$204,0)),""))</f>
        <v/>
      </c>
      <c r="E71" s="27">
        <f>IF($F68="","",IFERROR(INDEX(원장입력!$H$5:$H$204,MATCH($F68&amp;"#2",원장입력!$L$5:$L$204,0)),""))</f>
        <v/>
      </c>
    </row>
    <row r="72">
      <c r="A72" s="25">
        <f>IF($F68="","",IFERROR(INDEX(원장입력!$A$5:$A$204,MATCH($F68&amp;"#3",원장입력!$L$5:$L$204,0)),""))</f>
        <v/>
      </c>
      <c r="B72" s="25">
        <f>IF($F68="","",IFERROR(INDEX(원장입력!$K$5:$K$204,MATCH($F68&amp;"#3",원장입력!$L$5:$L$204,0)),""))</f>
        <v/>
      </c>
      <c r="C72" s="25">
        <f>IF($F68="","",IFERROR(INDEX(원장입력!$F$5:$F$204,MATCH($F68&amp;"#3",원장입력!$L$5:$L$204,0)),""))</f>
        <v/>
      </c>
      <c r="D72" s="27">
        <f>IF($F68="","",IFERROR(INDEX(원장입력!$G$5:$G$204,MATCH($F68&amp;"#3",원장입력!$L$5:$L$204,0)),""))</f>
        <v/>
      </c>
      <c r="E72" s="27">
        <f>IF($F68="","",IFERROR(INDEX(원장입력!$H$5:$H$204,MATCH($F68&amp;"#3",원장입력!$L$5:$L$204,0)),""))</f>
        <v/>
      </c>
    </row>
    <row r="73">
      <c r="A73" s="25">
        <f>IF($F68="","",IFERROR(INDEX(원장입력!$A$5:$A$204,MATCH($F68&amp;"#4",원장입력!$L$5:$L$204,0)),""))</f>
        <v/>
      </c>
      <c r="B73" s="25">
        <f>IF($F68="","",IFERROR(INDEX(원장입력!$K$5:$K$204,MATCH($F68&amp;"#4",원장입력!$L$5:$L$204,0)),""))</f>
        <v/>
      </c>
      <c r="C73" s="25">
        <f>IF($F68="","",IFERROR(INDEX(원장입력!$F$5:$F$204,MATCH($F68&amp;"#4",원장입력!$L$5:$L$204,0)),""))</f>
        <v/>
      </c>
      <c r="D73" s="27">
        <f>IF($F68="","",IFERROR(INDEX(원장입력!$G$5:$G$204,MATCH($F68&amp;"#4",원장입력!$L$5:$L$204,0)),""))</f>
        <v/>
      </c>
      <c r="E73" s="27">
        <f>IF($F68="","",IFERROR(INDEX(원장입력!$H$5:$H$204,MATCH($F68&amp;"#4",원장입력!$L$5:$L$204,0)),""))</f>
        <v/>
      </c>
    </row>
    <row r="74">
      <c r="A74" s="25">
        <f>IF($F68="","",IFERROR(INDEX(원장입력!$A$5:$A$204,MATCH($F68&amp;"#5",원장입력!$L$5:$L$204,0)),""))</f>
        <v/>
      </c>
      <c r="B74" s="25">
        <f>IF($F68="","",IFERROR(INDEX(원장입력!$K$5:$K$204,MATCH($F68&amp;"#5",원장입력!$L$5:$L$204,0)),""))</f>
        <v/>
      </c>
      <c r="C74" s="25">
        <f>IF($F68="","",IFERROR(INDEX(원장입력!$F$5:$F$204,MATCH($F68&amp;"#5",원장입력!$L$5:$L$204,0)),""))</f>
        <v/>
      </c>
      <c r="D74" s="27">
        <f>IF($F68="","",IFERROR(INDEX(원장입력!$G$5:$G$204,MATCH($F68&amp;"#5",원장입력!$L$5:$L$204,0)),""))</f>
        <v/>
      </c>
      <c r="E74" s="27">
        <f>IF($F68="","",IFERROR(INDEX(원장입력!$H$5:$H$204,MATCH($F68&amp;"#5",원장입력!$L$5:$L$204,0)),""))</f>
        <v/>
      </c>
    </row>
    <row r="75">
      <c r="A75" s="25">
        <f>IF($F68="","",IFERROR(INDEX(원장입력!$A$5:$A$204,MATCH($F68&amp;"#6",원장입력!$L$5:$L$204,0)),""))</f>
        <v/>
      </c>
      <c r="B75" s="25">
        <f>IF($F68="","",IFERROR(INDEX(원장입력!$K$5:$K$204,MATCH($F68&amp;"#6",원장입력!$L$5:$L$204,0)),""))</f>
        <v/>
      </c>
      <c r="C75" s="25">
        <f>IF($F68="","",IFERROR(INDEX(원장입력!$F$5:$F$204,MATCH($F68&amp;"#6",원장입력!$L$5:$L$204,0)),""))</f>
        <v/>
      </c>
      <c r="D75" s="27">
        <f>IF($F68="","",IFERROR(INDEX(원장입력!$G$5:$G$204,MATCH($F68&amp;"#6",원장입력!$L$5:$L$204,0)),""))</f>
        <v/>
      </c>
      <c r="E75" s="27">
        <f>IF($F68="","",IFERROR(INDEX(원장입력!$H$5:$H$204,MATCH($F68&amp;"#6",원장입력!$L$5:$L$204,0)),""))</f>
        <v/>
      </c>
    </row>
    <row r="76">
      <c r="A76" s="25">
        <f>IF($F68="","",IFERROR(INDEX(원장입력!$A$5:$A$204,MATCH($F68&amp;"#7",원장입력!$L$5:$L$204,0)),""))</f>
        <v/>
      </c>
      <c r="B76" s="25">
        <f>IF($F68="","",IFERROR(INDEX(원장입력!$K$5:$K$204,MATCH($F68&amp;"#7",원장입력!$L$5:$L$204,0)),""))</f>
        <v/>
      </c>
      <c r="C76" s="25">
        <f>IF($F68="","",IFERROR(INDEX(원장입력!$F$5:$F$204,MATCH($F68&amp;"#7",원장입력!$L$5:$L$204,0)),""))</f>
        <v/>
      </c>
      <c r="D76" s="27">
        <f>IF($F68="","",IFERROR(INDEX(원장입력!$G$5:$G$204,MATCH($F68&amp;"#7",원장입력!$L$5:$L$204,0)),""))</f>
        <v/>
      </c>
      <c r="E76" s="27">
        <f>IF($F68="","",IFERROR(INDEX(원장입력!$H$5:$H$204,MATCH($F68&amp;"#7",원장입력!$L$5:$L$204,0)),""))</f>
        <v/>
      </c>
    </row>
    <row r="77">
      <c r="A77" s="25">
        <f>IF($F68="","",IFERROR(INDEX(원장입력!$A$5:$A$204,MATCH($F68&amp;"#8",원장입력!$L$5:$L$204,0)),""))</f>
        <v/>
      </c>
      <c r="B77" s="25">
        <f>IF($F68="","",IFERROR(INDEX(원장입력!$K$5:$K$204,MATCH($F68&amp;"#8",원장입력!$L$5:$L$204,0)),""))</f>
        <v/>
      </c>
      <c r="C77" s="25">
        <f>IF($F68="","",IFERROR(INDEX(원장입력!$F$5:$F$204,MATCH($F68&amp;"#8",원장입력!$L$5:$L$204,0)),""))</f>
        <v/>
      </c>
      <c r="D77" s="27">
        <f>IF($F68="","",IFERROR(INDEX(원장입력!$G$5:$G$204,MATCH($F68&amp;"#8",원장입력!$L$5:$L$204,0)),""))</f>
        <v/>
      </c>
      <c r="E77" s="27">
        <f>IF($F68="","",IFERROR(INDEX(원장입력!$H$5:$H$204,MATCH($F68&amp;"#8",원장입력!$L$5:$L$204,0)),""))</f>
        <v/>
      </c>
    </row>
    <row r="78">
      <c r="A78" s="25">
        <f>IF($F68="","",IFERROR(INDEX(원장입력!$A$5:$A$204,MATCH($F68&amp;"#9",원장입력!$L$5:$L$204,0)),""))</f>
        <v/>
      </c>
      <c r="B78" s="25">
        <f>IF($F68="","",IFERROR(INDEX(원장입력!$K$5:$K$204,MATCH($F68&amp;"#9",원장입력!$L$5:$L$204,0)),""))</f>
        <v/>
      </c>
      <c r="C78" s="25">
        <f>IF($F68="","",IFERROR(INDEX(원장입력!$F$5:$F$204,MATCH($F68&amp;"#9",원장입력!$L$5:$L$204,0)),""))</f>
        <v/>
      </c>
      <c r="D78" s="27">
        <f>IF($F68="","",IFERROR(INDEX(원장입력!$G$5:$G$204,MATCH($F68&amp;"#9",원장입력!$L$5:$L$204,0)),""))</f>
        <v/>
      </c>
      <c r="E78" s="27">
        <f>IF($F68="","",IFERROR(INDEX(원장입력!$H$5:$H$204,MATCH($F68&amp;"#9",원장입력!$L$5:$L$204,0)),""))</f>
        <v/>
      </c>
    </row>
    <row r="79">
      <c r="A79" s="25">
        <f>IF($F68="","",IFERROR(INDEX(원장입력!$A$5:$A$204,MATCH($F68&amp;"#10",원장입력!$L$5:$L$204,0)),""))</f>
        <v/>
      </c>
      <c r="B79" s="25">
        <f>IF($F68="","",IFERROR(INDEX(원장입력!$K$5:$K$204,MATCH($F68&amp;"#10",원장입력!$L$5:$L$204,0)),""))</f>
        <v/>
      </c>
      <c r="C79" s="25">
        <f>IF($F68="","",IFERROR(INDEX(원장입력!$F$5:$F$204,MATCH($F68&amp;"#10",원장입력!$L$5:$L$204,0)),""))</f>
        <v/>
      </c>
      <c r="D79" s="27">
        <f>IF($F68="","",IFERROR(INDEX(원장입력!$G$5:$G$204,MATCH($F68&amp;"#10",원장입력!$L$5:$L$204,0)),""))</f>
        <v/>
      </c>
      <c r="E79" s="27">
        <f>IF($F68="","",IFERROR(INDEX(원장입력!$H$5:$H$204,MATCH($F68&amp;"#10",원장입력!$L$5:$L$204,0)),""))</f>
        <v/>
      </c>
    </row>
    <row r="80">
      <c r="A80" s="25">
        <f>IF($F68="","",IFERROR(INDEX(원장입력!$A$5:$A$204,MATCH($F68&amp;"#11",원장입력!$L$5:$L$204,0)),""))</f>
        <v/>
      </c>
      <c r="B80" s="25">
        <f>IF($F68="","",IFERROR(INDEX(원장입력!$K$5:$K$204,MATCH($F68&amp;"#11",원장입력!$L$5:$L$204,0)),""))</f>
        <v/>
      </c>
      <c r="C80" s="25">
        <f>IF($F68="","",IFERROR(INDEX(원장입력!$F$5:$F$204,MATCH($F68&amp;"#11",원장입력!$L$5:$L$204,0)),""))</f>
        <v/>
      </c>
      <c r="D80" s="27">
        <f>IF($F68="","",IFERROR(INDEX(원장입력!$G$5:$G$204,MATCH($F68&amp;"#11",원장입력!$L$5:$L$204,0)),""))</f>
        <v/>
      </c>
      <c r="E80" s="27">
        <f>IF($F68="","",IFERROR(INDEX(원장입력!$H$5:$H$204,MATCH($F68&amp;"#11",원장입력!$L$5:$L$204,0)),""))</f>
        <v/>
      </c>
    </row>
    <row r="81">
      <c r="A81" s="25">
        <f>IF($F68="","",IFERROR(INDEX(원장입력!$A$5:$A$204,MATCH($F68&amp;"#12",원장입력!$L$5:$L$204,0)),""))</f>
        <v/>
      </c>
      <c r="B81" s="25">
        <f>IF($F68="","",IFERROR(INDEX(원장입력!$K$5:$K$204,MATCH($F68&amp;"#12",원장입력!$L$5:$L$204,0)),""))</f>
        <v/>
      </c>
      <c r="C81" s="25">
        <f>IF($F68="","",IFERROR(INDEX(원장입력!$F$5:$F$204,MATCH($F68&amp;"#12",원장입력!$L$5:$L$204,0)),""))</f>
        <v/>
      </c>
      <c r="D81" s="27">
        <f>IF($F68="","",IFERROR(INDEX(원장입력!$G$5:$G$204,MATCH($F68&amp;"#12",원장입력!$L$5:$L$204,0)),""))</f>
        <v/>
      </c>
      <c r="E81" s="27">
        <f>IF($F68="","",IFERROR(INDEX(원장입력!$H$5:$H$204,MATCH($F68&amp;"#12",원장입력!$L$5:$L$204,0)),""))</f>
        <v/>
      </c>
    </row>
    <row r="82">
      <c r="A82" s="25">
        <f>IF($F68="","",IFERROR(INDEX(원장입력!$A$5:$A$204,MATCH($F68&amp;"#13",원장입력!$L$5:$L$204,0)),""))</f>
        <v/>
      </c>
      <c r="B82" s="25">
        <f>IF($F68="","",IFERROR(INDEX(원장입력!$K$5:$K$204,MATCH($F68&amp;"#13",원장입력!$L$5:$L$204,0)),""))</f>
        <v/>
      </c>
      <c r="C82" s="25">
        <f>IF($F68="","",IFERROR(INDEX(원장입력!$F$5:$F$204,MATCH($F68&amp;"#13",원장입력!$L$5:$L$204,0)),""))</f>
        <v/>
      </c>
      <c r="D82" s="27">
        <f>IF($F68="","",IFERROR(INDEX(원장입력!$G$5:$G$204,MATCH($F68&amp;"#13",원장입력!$L$5:$L$204,0)),""))</f>
        <v/>
      </c>
      <c r="E82" s="27">
        <f>IF($F68="","",IFERROR(INDEX(원장입력!$H$5:$H$204,MATCH($F68&amp;"#13",원장입력!$L$5:$L$204,0)),""))</f>
        <v/>
      </c>
    </row>
    <row r="83">
      <c r="A83" s="25">
        <f>IF($F68="","",IFERROR(INDEX(원장입력!$A$5:$A$204,MATCH($F68&amp;"#14",원장입력!$L$5:$L$204,0)),""))</f>
        <v/>
      </c>
      <c r="B83" s="25">
        <f>IF($F68="","",IFERROR(INDEX(원장입력!$K$5:$K$204,MATCH($F68&amp;"#14",원장입력!$L$5:$L$204,0)),""))</f>
        <v/>
      </c>
      <c r="C83" s="25">
        <f>IF($F68="","",IFERROR(INDEX(원장입력!$F$5:$F$204,MATCH($F68&amp;"#14",원장입력!$L$5:$L$204,0)),""))</f>
        <v/>
      </c>
      <c r="D83" s="27">
        <f>IF($F68="","",IFERROR(INDEX(원장입력!$G$5:$G$204,MATCH($F68&amp;"#14",원장입력!$L$5:$L$204,0)),""))</f>
        <v/>
      </c>
      <c r="E83" s="27">
        <f>IF($F68="","",IFERROR(INDEX(원장입력!$H$5:$H$204,MATCH($F68&amp;"#14",원장입력!$L$5:$L$204,0)),""))</f>
        <v/>
      </c>
    </row>
    <row r="84">
      <c r="A84" s="25">
        <f>IF($F68="","",IFERROR(INDEX(원장입력!$A$5:$A$204,MATCH($F68&amp;"#15",원장입력!$L$5:$L$204,0)),""))</f>
        <v/>
      </c>
      <c r="B84" s="25">
        <f>IF($F68="","",IFERROR(INDEX(원장입력!$K$5:$K$204,MATCH($F68&amp;"#15",원장입력!$L$5:$L$204,0)),""))</f>
        <v/>
      </c>
      <c r="C84" s="25">
        <f>IF($F68="","",IFERROR(INDEX(원장입력!$F$5:$F$204,MATCH($F68&amp;"#15",원장입력!$L$5:$L$204,0)),""))</f>
        <v/>
      </c>
      <c r="D84" s="27">
        <f>IF($F68="","",IFERROR(INDEX(원장입력!$G$5:$G$204,MATCH($F68&amp;"#15",원장입력!$L$5:$L$204,0)),""))</f>
        <v/>
      </c>
      <c r="E84" s="27">
        <f>IF($F68="","",IFERROR(INDEX(원장입력!$H$5:$H$204,MATCH($F68&amp;"#15",원장입력!$L$5:$L$204,0)),""))</f>
        <v/>
      </c>
    </row>
    <row r="85">
      <c r="C85" s="30">
        <f>IF($F68="","","원장 합계")</f>
        <v/>
      </c>
      <c r="D85" s="27">
        <f>IF($F68="","",INDEX(결산명세서!$E$5:$E$44,4))</f>
        <v/>
      </c>
      <c r="E85" s="27">
        <f>IF($F68="","",INDEX(결산명세서!$F$5:$F$44,4))</f>
        <v/>
      </c>
    </row>
    <row r="86">
      <c r="C86" s="30">
        <f>IF($F68="","","결산 조정")</f>
        <v/>
      </c>
      <c r="D86" s="27">
        <f>IF($F68="","",INDEX(결산명세서!$G$5:$G$44,4))</f>
        <v/>
      </c>
      <c r="E86" s="27">
        <f>IF($F68="","",INDEX(결산명세서!$H$5:$H$44,4))</f>
        <v/>
      </c>
    </row>
    <row r="87"/>
    <row r="88">
      <c r="A88" s="31">
        <f>IF($F89="","","결산 조정 명세서")</f>
        <v/>
      </c>
      <c r="E88" s="2">
        <f>IF($F89="","","대상 월: 2026-09")</f>
        <v/>
      </c>
    </row>
    <row r="89">
      <c r="A89" s="32">
        <f>IF($F89="","","계정과목:")</f>
        <v/>
      </c>
      <c r="B89" s="32">
        <f>IF($F89="","",INDEX(결산명세서!$D$5:$D$44,5))</f>
        <v/>
      </c>
      <c r="D89" s="32">
        <f>IF($F89="","","당월 잔액:")</f>
        <v/>
      </c>
      <c r="E89" s="33">
        <f>IF($F89="","",INDEX(결산명세서!$I$5:$I$44,5))</f>
        <v/>
      </c>
      <c r="F89" s="34">
        <f>IFERROR(INDEX(결산명세서!$B$5:$B$44,5),"")</f>
        <v/>
      </c>
    </row>
    <row r="90">
      <c r="A90" s="9">
        <f>IF($F89="","","날짜")</f>
        <v/>
      </c>
      <c r="B90" s="9">
        <f>IF($F89="","","거래처")</f>
        <v/>
      </c>
      <c r="C90" s="9">
        <f>IF($F89="","","적요")</f>
        <v/>
      </c>
      <c r="D90" s="9">
        <f>IF($F89="","","차변")</f>
        <v/>
      </c>
      <c r="E90" s="9">
        <f>IF($F89="","","대변")</f>
        <v/>
      </c>
    </row>
    <row r="91">
      <c r="A91" s="25">
        <f>IF($F89="","",IFERROR(INDEX(원장입력!$A$5:$A$204,MATCH($F89&amp;"#1",원장입력!$L$5:$L$204,0)),""))</f>
        <v/>
      </c>
      <c r="B91" s="25">
        <f>IF($F89="","",IFERROR(INDEX(원장입력!$K$5:$K$204,MATCH($F89&amp;"#1",원장입력!$L$5:$L$204,0)),""))</f>
        <v/>
      </c>
      <c r="C91" s="25">
        <f>IF($F89="","",IFERROR(INDEX(원장입력!$F$5:$F$204,MATCH($F89&amp;"#1",원장입력!$L$5:$L$204,0)),""))</f>
        <v/>
      </c>
      <c r="D91" s="27">
        <f>IF($F89="","",IFERROR(INDEX(원장입력!$G$5:$G$204,MATCH($F89&amp;"#1",원장입력!$L$5:$L$204,0)),""))</f>
        <v/>
      </c>
      <c r="E91" s="27">
        <f>IF($F89="","",IFERROR(INDEX(원장입력!$H$5:$H$204,MATCH($F89&amp;"#1",원장입력!$L$5:$L$204,0)),""))</f>
        <v/>
      </c>
    </row>
    <row r="92">
      <c r="A92" s="25">
        <f>IF($F89="","",IFERROR(INDEX(원장입력!$A$5:$A$204,MATCH($F89&amp;"#2",원장입력!$L$5:$L$204,0)),""))</f>
        <v/>
      </c>
      <c r="B92" s="25">
        <f>IF($F89="","",IFERROR(INDEX(원장입력!$K$5:$K$204,MATCH($F89&amp;"#2",원장입력!$L$5:$L$204,0)),""))</f>
        <v/>
      </c>
      <c r="C92" s="25">
        <f>IF($F89="","",IFERROR(INDEX(원장입력!$F$5:$F$204,MATCH($F89&amp;"#2",원장입력!$L$5:$L$204,0)),""))</f>
        <v/>
      </c>
      <c r="D92" s="27">
        <f>IF($F89="","",IFERROR(INDEX(원장입력!$G$5:$G$204,MATCH($F89&amp;"#2",원장입력!$L$5:$L$204,0)),""))</f>
        <v/>
      </c>
      <c r="E92" s="27">
        <f>IF($F89="","",IFERROR(INDEX(원장입력!$H$5:$H$204,MATCH($F89&amp;"#2",원장입력!$L$5:$L$204,0)),""))</f>
        <v/>
      </c>
    </row>
    <row r="93">
      <c r="A93" s="25">
        <f>IF($F89="","",IFERROR(INDEX(원장입력!$A$5:$A$204,MATCH($F89&amp;"#3",원장입력!$L$5:$L$204,0)),""))</f>
        <v/>
      </c>
      <c r="B93" s="25">
        <f>IF($F89="","",IFERROR(INDEX(원장입력!$K$5:$K$204,MATCH($F89&amp;"#3",원장입력!$L$5:$L$204,0)),""))</f>
        <v/>
      </c>
      <c r="C93" s="25">
        <f>IF($F89="","",IFERROR(INDEX(원장입력!$F$5:$F$204,MATCH($F89&amp;"#3",원장입력!$L$5:$L$204,0)),""))</f>
        <v/>
      </c>
      <c r="D93" s="27">
        <f>IF($F89="","",IFERROR(INDEX(원장입력!$G$5:$G$204,MATCH($F89&amp;"#3",원장입력!$L$5:$L$204,0)),""))</f>
        <v/>
      </c>
      <c r="E93" s="27">
        <f>IF($F89="","",IFERROR(INDEX(원장입력!$H$5:$H$204,MATCH($F89&amp;"#3",원장입력!$L$5:$L$204,0)),""))</f>
        <v/>
      </c>
    </row>
    <row r="94">
      <c r="A94" s="25">
        <f>IF($F89="","",IFERROR(INDEX(원장입력!$A$5:$A$204,MATCH($F89&amp;"#4",원장입력!$L$5:$L$204,0)),""))</f>
        <v/>
      </c>
      <c r="B94" s="25">
        <f>IF($F89="","",IFERROR(INDEX(원장입력!$K$5:$K$204,MATCH($F89&amp;"#4",원장입력!$L$5:$L$204,0)),""))</f>
        <v/>
      </c>
      <c r="C94" s="25">
        <f>IF($F89="","",IFERROR(INDEX(원장입력!$F$5:$F$204,MATCH($F89&amp;"#4",원장입력!$L$5:$L$204,0)),""))</f>
        <v/>
      </c>
      <c r="D94" s="27">
        <f>IF($F89="","",IFERROR(INDEX(원장입력!$G$5:$G$204,MATCH($F89&amp;"#4",원장입력!$L$5:$L$204,0)),""))</f>
        <v/>
      </c>
      <c r="E94" s="27">
        <f>IF($F89="","",IFERROR(INDEX(원장입력!$H$5:$H$204,MATCH($F89&amp;"#4",원장입력!$L$5:$L$204,0)),""))</f>
        <v/>
      </c>
    </row>
    <row r="95">
      <c r="A95" s="25">
        <f>IF($F89="","",IFERROR(INDEX(원장입력!$A$5:$A$204,MATCH($F89&amp;"#5",원장입력!$L$5:$L$204,0)),""))</f>
        <v/>
      </c>
      <c r="B95" s="25">
        <f>IF($F89="","",IFERROR(INDEX(원장입력!$K$5:$K$204,MATCH($F89&amp;"#5",원장입력!$L$5:$L$204,0)),""))</f>
        <v/>
      </c>
      <c r="C95" s="25">
        <f>IF($F89="","",IFERROR(INDEX(원장입력!$F$5:$F$204,MATCH($F89&amp;"#5",원장입력!$L$5:$L$204,0)),""))</f>
        <v/>
      </c>
      <c r="D95" s="27">
        <f>IF($F89="","",IFERROR(INDEX(원장입력!$G$5:$G$204,MATCH($F89&amp;"#5",원장입력!$L$5:$L$204,0)),""))</f>
        <v/>
      </c>
      <c r="E95" s="27">
        <f>IF($F89="","",IFERROR(INDEX(원장입력!$H$5:$H$204,MATCH($F89&amp;"#5",원장입력!$L$5:$L$204,0)),""))</f>
        <v/>
      </c>
    </row>
    <row r="96">
      <c r="A96" s="25">
        <f>IF($F89="","",IFERROR(INDEX(원장입력!$A$5:$A$204,MATCH($F89&amp;"#6",원장입력!$L$5:$L$204,0)),""))</f>
        <v/>
      </c>
      <c r="B96" s="25">
        <f>IF($F89="","",IFERROR(INDEX(원장입력!$K$5:$K$204,MATCH($F89&amp;"#6",원장입력!$L$5:$L$204,0)),""))</f>
        <v/>
      </c>
      <c r="C96" s="25">
        <f>IF($F89="","",IFERROR(INDEX(원장입력!$F$5:$F$204,MATCH($F89&amp;"#6",원장입력!$L$5:$L$204,0)),""))</f>
        <v/>
      </c>
      <c r="D96" s="27">
        <f>IF($F89="","",IFERROR(INDEX(원장입력!$G$5:$G$204,MATCH($F89&amp;"#6",원장입력!$L$5:$L$204,0)),""))</f>
        <v/>
      </c>
      <c r="E96" s="27">
        <f>IF($F89="","",IFERROR(INDEX(원장입력!$H$5:$H$204,MATCH($F89&amp;"#6",원장입력!$L$5:$L$204,0)),""))</f>
        <v/>
      </c>
    </row>
    <row r="97">
      <c r="A97" s="25">
        <f>IF($F89="","",IFERROR(INDEX(원장입력!$A$5:$A$204,MATCH($F89&amp;"#7",원장입력!$L$5:$L$204,0)),""))</f>
        <v/>
      </c>
      <c r="B97" s="25">
        <f>IF($F89="","",IFERROR(INDEX(원장입력!$K$5:$K$204,MATCH($F89&amp;"#7",원장입력!$L$5:$L$204,0)),""))</f>
        <v/>
      </c>
      <c r="C97" s="25">
        <f>IF($F89="","",IFERROR(INDEX(원장입력!$F$5:$F$204,MATCH($F89&amp;"#7",원장입력!$L$5:$L$204,0)),""))</f>
        <v/>
      </c>
      <c r="D97" s="27">
        <f>IF($F89="","",IFERROR(INDEX(원장입력!$G$5:$G$204,MATCH($F89&amp;"#7",원장입력!$L$5:$L$204,0)),""))</f>
        <v/>
      </c>
      <c r="E97" s="27">
        <f>IF($F89="","",IFERROR(INDEX(원장입력!$H$5:$H$204,MATCH($F89&amp;"#7",원장입력!$L$5:$L$204,0)),""))</f>
        <v/>
      </c>
    </row>
    <row r="98">
      <c r="A98" s="25">
        <f>IF($F89="","",IFERROR(INDEX(원장입력!$A$5:$A$204,MATCH($F89&amp;"#8",원장입력!$L$5:$L$204,0)),""))</f>
        <v/>
      </c>
      <c r="B98" s="25">
        <f>IF($F89="","",IFERROR(INDEX(원장입력!$K$5:$K$204,MATCH($F89&amp;"#8",원장입력!$L$5:$L$204,0)),""))</f>
        <v/>
      </c>
      <c r="C98" s="25">
        <f>IF($F89="","",IFERROR(INDEX(원장입력!$F$5:$F$204,MATCH($F89&amp;"#8",원장입력!$L$5:$L$204,0)),""))</f>
        <v/>
      </c>
      <c r="D98" s="27">
        <f>IF($F89="","",IFERROR(INDEX(원장입력!$G$5:$G$204,MATCH($F89&amp;"#8",원장입력!$L$5:$L$204,0)),""))</f>
        <v/>
      </c>
      <c r="E98" s="27">
        <f>IF($F89="","",IFERROR(INDEX(원장입력!$H$5:$H$204,MATCH($F89&amp;"#8",원장입력!$L$5:$L$204,0)),""))</f>
        <v/>
      </c>
    </row>
    <row r="99">
      <c r="A99" s="25">
        <f>IF($F89="","",IFERROR(INDEX(원장입력!$A$5:$A$204,MATCH($F89&amp;"#9",원장입력!$L$5:$L$204,0)),""))</f>
        <v/>
      </c>
      <c r="B99" s="25">
        <f>IF($F89="","",IFERROR(INDEX(원장입력!$K$5:$K$204,MATCH($F89&amp;"#9",원장입력!$L$5:$L$204,0)),""))</f>
        <v/>
      </c>
      <c r="C99" s="25">
        <f>IF($F89="","",IFERROR(INDEX(원장입력!$F$5:$F$204,MATCH($F89&amp;"#9",원장입력!$L$5:$L$204,0)),""))</f>
        <v/>
      </c>
      <c r="D99" s="27">
        <f>IF($F89="","",IFERROR(INDEX(원장입력!$G$5:$G$204,MATCH($F89&amp;"#9",원장입력!$L$5:$L$204,0)),""))</f>
        <v/>
      </c>
      <c r="E99" s="27">
        <f>IF($F89="","",IFERROR(INDEX(원장입력!$H$5:$H$204,MATCH($F89&amp;"#9",원장입력!$L$5:$L$204,0)),""))</f>
        <v/>
      </c>
    </row>
    <row r="100">
      <c r="A100" s="25">
        <f>IF($F89="","",IFERROR(INDEX(원장입력!$A$5:$A$204,MATCH($F89&amp;"#10",원장입력!$L$5:$L$204,0)),""))</f>
        <v/>
      </c>
      <c r="B100" s="25">
        <f>IF($F89="","",IFERROR(INDEX(원장입력!$K$5:$K$204,MATCH($F89&amp;"#10",원장입력!$L$5:$L$204,0)),""))</f>
        <v/>
      </c>
      <c r="C100" s="25">
        <f>IF($F89="","",IFERROR(INDEX(원장입력!$F$5:$F$204,MATCH($F89&amp;"#10",원장입력!$L$5:$L$204,0)),""))</f>
        <v/>
      </c>
      <c r="D100" s="27">
        <f>IF($F89="","",IFERROR(INDEX(원장입력!$G$5:$G$204,MATCH($F89&amp;"#10",원장입력!$L$5:$L$204,0)),""))</f>
        <v/>
      </c>
      <c r="E100" s="27">
        <f>IF($F89="","",IFERROR(INDEX(원장입력!$H$5:$H$204,MATCH($F89&amp;"#10",원장입력!$L$5:$L$204,0)),""))</f>
        <v/>
      </c>
    </row>
    <row r="101">
      <c r="A101" s="25">
        <f>IF($F89="","",IFERROR(INDEX(원장입력!$A$5:$A$204,MATCH($F89&amp;"#11",원장입력!$L$5:$L$204,0)),""))</f>
        <v/>
      </c>
      <c r="B101" s="25">
        <f>IF($F89="","",IFERROR(INDEX(원장입력!$K$5:$K$204,MATCH($F89&amp;"#11",원장입력!$L$5:$L$204,0)),""))</f>
        <v/>
      </c>
      <c r="C101" s="25">
        <f>IF($F89="","",IFERROR(INDEX(원장입력!$F$5:$F$204,MATCH($F89&amp;"#11",원장입력!$L$5:$L$204,0)),""))</f>
        <v/>
      </c>
      <c r="D101" s="27">
        <f>IF($F89="","",IFERROR(INDEX(원장입력!$G$5:$G$204,MATCH($F89&amp;"#11",원장입력!$L$5:$L$204,0)),""))</f>
        <v/>
      </c>
      <c r="E101" s="27">
        <f>IF($F89="","",IFERROR(INDEX(원장입력!$H$5:$H$204,MATCH($F89&amp;"#11",원장입력!$L$5:$L$204,0)),""))</f>
        <v/>
      </c>
    </row>
    <row r="102">
      <c r="A102" s="25">
        <f>IF($F89="","",IFERROR(INDEX(원장입력!$A$5:$A$204,MATCH($F89&amp;"#12",원장입력!$L$5:$L$204,0)),""))</f>
        <v/>
      </c>
      <c r="B102" s="25">
        <f>IF($F89="","",IFERROR(INDEX(원장입력!$K$5:$K$204,MATCH($F89&amp;"#12",원장입력!$L$5:$L$204,0)),""))</f>
        <v/>
      </c>
      <c r="C102" s="25">
        <f>IF($F89="","",IFERROR(INDEX(원장입력!$F$5:$F$204,MATCH($F89&amp;"#12",원장입력!$L$5:$L$204,0)),""))</f>
        <v/>
      </c>
      <c r="D102" s="27">
        <f>IF($F89="","",IFERROR(INDEX(원장입력!$G$5:$G$204,MATCH($F89&amp;"#12",원장입력!$L$5:$L$204,0)),""))</f>
        <v/>
      </c>
      <c r="E102" s="27">
        <f>IF($F89="","",IFERROR(INDEX(원장입력!$H$5:$H$204,MATCH($F89&amp;"#12",원장입력!$L$5:$L$204,0)),""))</f>
        <v/>
      </c>
    </row>
    <row r="103">
      <c r="A103" s="25">
        <f>IF($F89="","",IFERROR(INDEX(원장입력!$A$5:$A$204,MATCH($F89&amp;"#13",원장입력!$L$5:$L$204,0)),""))</f>
        <v/>
      </c>
      <c r="B103" s="25">
        <f>IF($F89="","",IFERROR(INDEX(원장입력!$K$5:$K$204,MATCH($F89&amp;"#13",원장입력!$L$5:$L$204,0)),""))</f>
        <v/>
      </c>
      <c r="C103" s="25">
        <f>IF($F89="","",IFERROR(INDEX(원장입력!$F$5:$F$204,MATCH($F89&amp;"#13",원장입력!$L$5:$L$204,0)),""))</f>
        <v/>
      </c>
      <c r="D103" s="27">
        <f>IF($F89="","",IFERROR(INDEX(원장입력!$G$5:$G$204,MATCH($F89&amp;"#13",원장입력!$L$5:$L$204,0)),""))</f>
        <v/>
      </c>
      <c r="E103" s="27">
        <f>IF($F89="","",IFERROR(INDEX(원장입력!$H$5:$H$204,MATCH($F89&amp;"#13",원장입력!$L$5:$L$204,0)),""))</f>
        <v/>
      </c>
    </row>
    <row r="104">
      <c r="A104" s="25">
        <f>IF($F89="","",IFERROR(INDEX(원장입력!$A$5:$A$204,MATCH($F89&amp;"#14",원장입력!$L$5:$L$204,0)),""))</f>
        <v/>
      </c>
      <c r="B104" s="25">
        <f>IF($F89="","",IFERROR(INDEX(원장입력!$K$5:$K$204,MATCH($F89&amp;"#14",원장입력!$L$5:$L$204,0)),""))</f>
        <v/>
      </c>
      <c r="C104" s="25">
        <f>IF($F89="","",IFERROR(INDEX(원장입력!$F$5:$F$204,MATCH($F89&amp;"#14",원장입력!$L$5:$L$204,0)),""))</f>
        <v/>
      </c>
      <c r="D104" s="27">
        <f>IF($F89="","",IFERROR(INDEX(원장입력!$G$5:$G$204,MATCH($F89&amp;"#14",원장입력!$L$5:$L$204,0)),""))</f>
        <v/>
      </c>
      <c r="E104" s="27">
        <f>IF($F89="","",IFERROR(INDEX(원장입력!$H$5:$H$204,MATCH($F89&amp;"#14",원장입력!$L$5:$L$204,0)),""))</f>
        <v/>
      </c>
    </row>
    <row r="105">
      <c r="A105" s="25">
        <f>IF($F89="","",IFERROR(INDEX(원장입력!$A$5:$A$204,MATCH($F89&amp;"#15",원장입력!$L$5:$L$204,0)),""))</f>
        <v/>
      </c>
      <c r="B105" s="25">
        <f>IF($F89="","",IFERROR(INDEX(원장입력!$K$5:$K$204,MATCH($F89&amp;"#15",원장입력!$L$5:$L$204,0)),""))</f>
        <v/>
      </c>
      <c r="C105" s="25">
        <f>IF($F89="","",IFERROR(INDEX(원장입력!$F$5:$F$204,MATCH($F89&amp;"#15",원장입력!$L$5:$L$204,0)),""))</f>
        <v/>
      </c>
      <c r="D105" s="27">
        <f>IF($F89="","",IFERROR(INDEX(원장입력!$G$5:$G$204,MATCH($F89&amp;"#15",원장입력!$L$5:$L$204,0)),""))</f>
        <v/>
      </c>
      <c r="E105" s="27">
        <f>IF($F89="","",IFERROR(INDEX(원장입력!$H$5:$H$204,MATCH($F89&amp;"#15",원장입력!$L$5:$L$204,0)),""))</f>
        <v/>
      </c>
    </row>
    <row r="106">
      <c r="C106" s="30">
        <f>IF($F89="","","원장 합계")</f>
        <v/>
      </c>
      <c r="D106" s="27">
        <f>IF($F89="","",INDEX(결산명세서!$E$5:$E$44,5))</f>
        <v/>
      </c>
      <c r="E106" s="27">
        <f>IF($F89="","",INDEX(결산명세서!$F$5:$F$44,5))</f>
        <v/>
      </c>
    </row>
    <row r="107">
      <c r="C107" s="30">
        <f>IF($F89="","","결산 조정")</f>
        <v/>
      </c>
      <c r="D107" s="27">
        <f>IF($F89="","",INDEX(결산명세서!$G$5:$G$44,5))</f>
        <v/>
      </c>
      <c r="E107" s="27">
        <f>IF($F89="","",INDEX(결산명세서!$H$5:$H$44,5))</f>
        <v/>
      </c>
    </row>
    <row r="108"/>
    <row r="109">
      <c r="A109" s="31">
        <f>IF($F110="","","결산 조정 명세서")</f>
        <v/>
      </c>
      <c r="E109" s="2">
        <f>IF($F110="","","대상 월: 2026-09")</f>
        <v/>
      </c>
    </row>
    <row r="110">
      <c r="A110" s="32">
        <f>IF($F110="","","계정과목:")</f>
        <v/>
      </c>
      <c r="B110" s="32">
        <f>IF($F110="","",INDEX(결산명세서!$D$5:$D$44,6))</f>
        <v/>
      </c>
      <c r="D110" s="32">
        <f>IF($F110="","","당월 잔액:")</f>
        <v/>
      </c>
      <c r="E110" s="33">
        <f>IF($F110="","",INDEX(결산명세서!$I$5:$I$44,6))</f>
        <v/>
      </c>
      <c r="F110" s="34">
        <f>IFERROR(INDEX(결산명세서!$B$5:$B$44,6),"")</f>
        <v/>
      </c>
    </row>
    <row r="111">
      <c r="A111" s="9">
        <f>IF($F110="","","날짜")</f>
        <v/>
      </c>
      <c r="B111" s="9">
        <f>IF($F110="","","거래처")</f>
        <v/>
      </c>
      <c r="C111" s="9">
        <f>IF($F110="","","적요")</f>
        <v/>
      </c>
      <c r="D111" s="9">
        <f>IF($F110="","","차변")</f>
        <v/>
      </c>
      <c r="E111" s="9">
        <f>IF($F110="","","대변")</f>
        <v/>
      </c>
    </row>
    <row r="112">
      <c r="A112" s="25">
        <f>IF($F110="","",IFERROR(INDEX(원장입력!$A$5:$A$204,MATCH($F110&amp;"#1",원장입력!$L$5:$L$204,0)),""))</f>
        <v/>
      </c>
      <c r="B112" s="25">
        <f>IF($F110="","",IFERROR(INDEX(원장입력!$K$5:$K$204,MATCH($F110&amp;"#1",원장입력!$L$5:$L$204,0)),""))</f>
        <v/>
      </c>
      <c r="C112" s="25">
        <f>IF($F110="","",IFERROR(INDEX(원장입력!$F$5:$F$204,MATCH($F110&amp;"#1",원장입력!$L$5:$L$204,0)),""))</f>
        <v/>
      </c>
      <c r="D112" s="27">
        <f>IF($F110="","",IFERROR(INDEX(원장입력!$G$5:$G$204,MATCH($F110&amp;"#1",원장입력!$L$5:$L$204,0)),""))</f>
        <v/>
      </c>
      <c r="E112" s="27">
        <f>IF($F110="","",IFERROR(INDEX(원장입력!$H$5:$H$204,MATCH($F110&amp;"#1",원장입력!$L$5:$L$204,0)),""))</f>
        <v/>
      </c>
    </row>
    <row r="113">
      <c r="A113" s="25">
        <f>IF($F110="","",IFERROR(INDEX(원장입력!$A$5:$A$204,MATCH($F110&amp;"#2",원장입력!$L$5:$L$204,0)),""))</f>
        <v/>
      </c>
      <c r="B113" s="25">
        <f>IF($F110="","",IFERROR(INDEX(원장입력!$K$5:$K$204,MATCH($F110&amp;"#2",원장입력!$L$5:$L$204,0)),""))</f>
        <v/>
      </c>
      <c r="C113" s="25">
        <f>IF($F110="","",IFERROR(INDEX(원장입력!$F$5:$F$204,MATCH($F110&amp;"#2",원장입력!$L$5:$L$204,0)),""))</f>
        <v/>
      </c>
      <c r="D113" s="27">
        <f>IF($F110="","",IFERROR(INDEX(원장입력!$G$5:$G$204,MATCH($F110&amp;"#2",원장입력!$L$5:$L$204,0)),""))</f>
        <v/>
      </c>
      <c r="E113" s="27">
        <f>IF($F110="","",IFERROR(INDEX(원장입력!$H$5:$H$204,MATCH($F110&amp;"#2",원장입력!$L$5:$L$204,0)),""))</f>
        <v/>
      </c>
    </row>
    <row r="114">
      <c r="A114" s="25">
        <f>IF($F110="","",IFERROR(INDEX(원장입력!$A$5:$A$204,MATCH($F110&amp;"#3",원장입력!$L$5:$L$204,0)),""))</f>
        <v/>
      </c>
      <c r="B114" s="25">
        <f>IF($F110="","",IFERROR(INDEX(원장입력!$K$5:$K$204,MATCH($F110&amp;"#3",원장입력!$L$5:$L$204,0)),""))</f>
        <v/>
      </c>
      <c r="C114" s="25">
        <f>IF($F110="","",IFERROR(INDEX(원장입력!$F$5:$F$204,MATCH($F110&amp;"#3",원장입력!$L$5:$L$204,0)),""))</f>
        <v/>
      </c>
      <c r="D114" s="27">
        <f>IF($F110="","",IFERROR(INDEX(원장입력!$G$5:$G$204,MATCH($F110&amp;"#3",원장입력!$L$5:$L$204,0)),""))</f>
        <v/>
      </c>
      <c r="E114" s="27">
        <f>IF($F110="","",IFERROR(INDEX(원장입력!$H$5:$H$204,MATCH($F110&amp;"#3",원장입력!$L$5:$L$204,0)),""))</f>
        <v/>
      </c>
    </row>
    <row r="115">
      <c r="A115" s="25">
        <f>IF($F110="","",IFERROR(INDEX(원장입력!$A$5:$A$204,MATCH($F110&amp;"#4",원장입력!$L$5:$L$204,0)),""))</f>
        <v/>
      </c>
      <c r="B115" s="25">
        <f>IF($F110="","",IFERROR(INDEX(원장입력!$K$5:$K$204,MATCH($F110&amp;"#4",원장입력!$L$5:$L$204,0)),""))</f>
        <v/>
      </c>
      <c r="C115" s="25">
        <f>IF($F110="","",IFERROR(INDEX(원장입력!$F$5:$F$204,MATCH($F110&amp;"#4",원장입력!$L$5:$L$204,0)),""))</f>
        <v/>
      </c>
      <c r="D115" s="27">
        <f>IF($F110="","",IFERROR(INDEX(원장입력!$G$5:$G$204,MATCH($F110&amp;"#4",원장입력!$L$5:$L$204,0)),""))</f>
        <v/>
      </c>
      <c r="E115" s="27">
        <f>IF($F110="","",IFERROR(INDEX(원장입력!$H$5:$H$204,MATCH($F110&amp;"#4",원장입력!$L$5:$L$204,0)),""))</f>
        <v/>
      </c>
    </row>
    <row r="116">
      <c r="A116" s="25">
        <f>IF($F110="","",IFERROR(INDEX(원장입력!$A$5:$A$204,MATCH($F110&amp;"#5",원장입력!$L$5:$L$204,0)),""))</f>
        <v/>
      </c>
      <c r="B116" s="25">
        <f>IF($F110="","",IFERROR(INDEX(원장입력!$K$5:$K$204,MATCH($F110&amp;"#5",원장입력!$L$5:$L$204,0)),""))</f>
        <v/>
      </c>
      <c r="C116" s="25">
        <f>IF($F110="","",IFERROR(INDEX(원장입력!$F$5:$F$204,MATCH($F110&amp;"#5",원장입력!$L$5:$L$204,0)),""))</f>
        <v/>
      </c>
      <c r="D116" s="27">
        <f>IF($F110="","",IFERROR(INDEX(원장입력!$G$5:$G$204,MATCH($F110&amp;"#5",원장입력!$L$5:$L$204,0)),""))</f>
        <v/>
      </c>
      <c r="E116" s="27">
        <f>IF($F110="","",IFERROR(INDEX(원장입력!$H$5:$H$204,MATCH($F110&amp;"#5",원장입력!$L$5:$L$204,0)),""))</f>
        <v/>
      </c>
    </row>
    <row r="117">
      <c r="A117" s="25">
        <f>IF($F110="","",IFERROR(INDEX(원장입력!$A$5:$A$204,MATCH($F110&amp;"#6",원장입력!$L$5:$L$204,0)),""))</f>
        <v/>
      </c>
      <c r="B117" s="25">
        <f>IF($F110="","",IFERROR(INDEX(원장입력!$K$5:$K$204,MATCH($F110&amp;"#6",원장입력!$L$5:$L$204,0)),""))</f>
        <v/>
      </c>
      <c r="C117" s="25">
        <f>IF($F110="","",IFERROR(INDEX(원장입력!$F$5:$F$204,MATCH($F110&amp;"#6",원장입력!$L$5:$L$204,0)),""))</f>
        <v/>
      </c>
      <c r="D117" s="27">
        <f>IF($F110="","",IFERROR(INDEX(원장입력!$G$5:$G$204,MATCH($F110&amp;"#6",원장입력!$L$5:$L$204,0)),""))</f>
        <v/>
      </c>
      <c r="E117" s="27">
        <f>IF($F110="","",IFERROR(INDEX(원장입력!$H$5:$H$204,MATCH($F110&amp;"#6",원장입력!$L$5:$L$204,0)),""))</f>
        <v/>
      </c>
    </row>
    <row r="118">
      <c r="A118" s="25">
        <f>IF($F110="","",IFERROR(INDEX(원장입력!$A$5:$A$204,MATCH($F110&amp;"#7",원장입력!$L$5:$L$204,0)),""))</f>
        <v/>
      </c>
      <c r="B118" s="25">
        <f>IF($F110="","",IFERROR(INDEX(원장입력!$K$5:$K$204,MATCH($F110&amp;"#7",원장입력!$L$5:$L$204,0)),""))</f>
        <v/>
      </c>
      <c r="C118" s="25">
        <f>IF($F110="","",IFERROR(INDEX(원장입력!$F$5:$F$204,MATCH($F110&amp;"#7",원장입력!$L$5:$L$204,0)),""))</f>
        <v/>
      </c>
      <c r="D118" s="27">
        <f>IF($F110="","",IFERROR(INDEX(원장입력!$G$5:$G$204,MATCH($F110&amp;"#7",원장입력!$L$5:$L$204,0)),""))</f>
        <v/>
      </c>
      <c r="E118" s="27">
        <f>IF($F110="","",IFERROR(INDEX(원장입력!$H$5:$H$204,MATCH($F110&amp;"#7",원장입력!$L$5:$L$204,0)),""))</f>
        <v/>
      </c>
    </row>
    <row r="119">
      <c r="A119" s="25">
        <f>IF($F110="","",IFERROR(INDEX(원장입력!$A$5:$A$204,MATCH($F110&amp;"#8",원장입력!$L$5:$L$204,0)),""))</f>
        <v/>
      </c>
      <c r="B119" s="25">
        <f>IF($F110="","",IFERROR(INDEX(원장입력!$K$5:$K$204,MATCH($F110&amp;"#8",원장입력!$L$5:$L$204,0)),""))</f>
        <v/>
      </c>
      <c r="C119" s="25">
        <f>IF($F110="","",IFERROR(INDEX(원장입력!$F$5:$F$204,MATCH($F110&amp;"#8",원장입력!$L$5:$L$204,0)),""))</f>
        <v/>
      </c>
      <c r="D119" s="27">
        <f>IF($F110="","",IFERROR(INDEX(원장입력!$G$5:$G$204,MATCH($F110&amp;"#8",원장입력!$L$5:$L$204,0)),""))</f>
        <v/>
      </c>
      <c r="E119" s="27">
        <f>IF($F110="","",IFERROR(INDEX(원장입력!$H$5:$H$204,MATCH($F110&amp;"#8",원장입력!$L$5:$L$204,0)),""))</f>
        <v/>
      </c>
    </row>
    <row r="120">
      <c r="A120" s="25">
        <f>IF($F110="","",IFERROR(INDEX(원장입력!$A$5:$A$204,MATCH($F110&amp;"#9",원장입력!$L$5:$L$204,0)),""))</f>
        <v/>
      </c>
      <c r="B120" s="25">
        <f>IF($F110="","",IFERROR(INDEX(원장입력!$K$5:$K$204,MATCH($F110&amp;"#9",원장입력!$L$5:$L$204,0)),""))</f>
        <v/>
      </c>
      <c r="C120" s="25">
        <f>IF($F110="","",IFERROR(INDEX(원장입력!$F$5:$F$204,MATCH($F110&amp;"#9",원장입력!$L$5:$L$204,0)),""))</f>
        <v/>
      </c>
      <c r="D120" s="27">
        <f>IF($F110="","",IFERROR(INDEX(원장입력!$G$5:$G$204,MATCH($F110&amp;"#9",원장입력!$L$5:$L$204,0)),""))</f>
        <v/>
      </c>
      <c r="E120" s="27">
        <f>IF($F110="","",IFERROR(INDEX(원장입력!$H$5:$H$204,MATCH($F110&amp;"#9",원장입력!$L$5:$L$204,0)),""))</f>
        <v/>
      </c>
    </row>
    <row r="121">
      <c r="A121" s="25">
        <f>IF($F110="","",IFERROR(INDEX(원장입력!$A$5:$A$204,MATCH($F110&amp;"#10",원장입력!$L$5:$L$204,0)),""))</f>
        <v/>
      </c>
      <c r="B121" s="25">
        <f>IF($F110="","",IFERROR(INDEX(원장입력!$K$5:$K$204,MATCH($F110&amp;"#10",원장입력!$L$5:$L$204,0)),""))</f>
        <v/>
      </c>
      <c r="C121" s="25">
        <f>IF($F110="","",IFERROR(INDEX(원장입력!$F$5:$F$204,MATCH($F110&amp;"#10",원장입력!$L$5:$L$204,0)),""))</f>
        <v/>
      </c>
      <c r="D121" s="27">
        <f>IF($F110="","",IFERROR(INDEX(원장입력!$G$5:$G$204,MATCH($F110&amp;"#10",원장입력!$L$5:$L$204,0)),""))</f>
        <v/>
      </c>
      <c r="E121" s="27">
        <f>IF($F110="","",IFERROR(INDEX(원장입력!$H$5:$H$204,MATCH($F110&amp;"#10",원장입력!$L$5:$L$204,0)),""))</f>
        <v/>
      </c>
    </row>
    <row r="122">
      <c r="A122" s="25">
        <f>IF($F110="","",IFERROR(INDEX(원장입력!$A$5:$A$204,MATCH($F110&amp;"#11",원장입력!$L$5:$L$204,0)),""))</f>
        <v/>
      </c>
      <c r="B122" s="25">
        <f>IF($F110="","",IFERROR(INDEX(원장입력!$K$5:$K$204,MATCH($F110&amp;"#11",원장입력!$L$5:$L$204,0)),""))</f>
        <v/>
      </c>
      <c r="C122" s="25">
        <f>IF($F110="","",IFERROR(INDEX(원장입력!$F$5:$F$204,MATCH($F110&amp;"#11",원장입력!$L$5:$L$204,0)),""))</f>
        <v/>
      </c>
      <c r="D122" s="27">
        <f>IF($F110="","",IFERROR(INDEX(원장입력!$G$5:$G$204,MATCH($F110&amp;"#11",원장입력!$L$5:$L$204,0)),""))</f>
        <v/>
      </c>
      <c r="E122" s="27">
        <f>IF($F110="","",IFERROR(INDEX(원장입력!$H$5:$H$204,MATCH($F110&amp;"#11",원장입력!$L$5:$L$204,0)),""))</f>
        <v/>
      </c>
    </row>
    <row r="123">
      <c r="A123" s="25">
        <f>IF($F110="","",IFERROR(INDEX(원장입력!$A$5:$A$204,MATCH($F110&amp;"#12",원장입력!$L$5:$L$204,0)),""))</f>
        <v/>
      </c>
      <c r="B123" s="25">
        <f>IF($F110="","",IFERROR(INDEX(원장입력!$K$5:$K$204,MATCH($F110&amp;"#12",원장입력!$L$5:$L$204,0)),""))</f>
        <v/>
      </c>
      <c r="C123" s="25">
        <f>IF($F110="","",IFERROR(INDEX(원장입력!$F$5:$F$204,MATCH($F110&amp;"#12",원장입력!$L$5:$L$204,0)),""))</f>
        <v/>
      </c>
      <c r="D123" s="27">
        <f>IF($F110="","",IFERROR(INDEX(원장입력!$G$5:$G$204,MATCH($F110&amp;"#12",원장입력!$L$5:$L$204,0)),""))</f>
        <v/>
      </c>
      <c r="E123" s="27">
        <f>IF($F110="","",IFERROR(INDEX(원장입력!$H$5:$H$204,MATCH($F110&amp;"#12",원장입력!$L$5:$L$204,0)),""))</f>
        <v/>
      </c>
    </row>
    <row r="124">
      <c r="A124" s="25">
        <f>IF($F110="","",IFERROR(INDEX(원장입력!$A$5:$A$204,MATCH($F110&amp;"#13",원장입력!$L$5:$L$204,0)),""))</f>
        <v/>
      </c>
      <c r="B124" s="25">
        <f>IF($F110="","",IFERROR(INDEX(원장입력!$K$5:$K$204,MATCH($F110&amp;"#13",원장입력!$L$5:$L$204,0)),""))</f>
        <v/>
      </c>
      <c r="C124" s="25">
        <f>IF($F110="","",IFERROR(INDEX(원장입력!$F$5:$F$204,MATCH($F110&amp;"#13",원장입력!$L$5:$L$204,0)),""))</f>
        <v/>
      </c>
      <c r="D124" s="27">
        <f>IF($F110="","",IFERROR(INDEX(원장입력!$G$5:$G$204,MATCH($F110&amp;"#13",원장입력!$L$5:$L$204,0)),""))</f>
        <v/>
      </c>
      <c r="E124" s="27">
        <f>IF($F110="","",IFERROR(INDEX(원장입력!$H$5:$H$204,MATCH($F110&amp;"#13",원장입력!$L$5:$L$204,0)),""))</f>
        <v/>
      </c>
    </row>
    <row r="125">
      <c r="A125" s="25">
        <f>IF($F110="","",IFERROR(INDEX(원장입력!$A$5:$A$204,MATCH($F110&amp;"#14",원장입력!$L$5:$L$204,0)),""))</f>
        <v/>
      </c>
      <c r="B125" s="25">
        <f>IF($F110="","",IFERROR(INDEX(원장입력!$K$5:$K$204,MATCH($F110&amp;"#14",원장입력!$L$5:$L$204,0)),""))</f>
        <v/>
      </c>
      <c r="C125" s="25">
        <f>IF($F110="","",IFERROR(INDEX(원장입력!$F$5:$F$204,MATCH($F110&amp;"#14",원장입력!$L$5:$L$204,0)),""))</f>
        <v/>
      </c>
      <c r="D125" s="27">
        <f>IF($F110="","",IFERROR(INDEX(원장입력!$G$5:$G$204,MATCH($F110&amp;"#14",원장입력!$L$5:$L$204,0)),""))</f>
        <v/>
      </c>
      <c r="E125" s="27">
        <f>IF($F110="","",IFERROR(INDEX(원장입력!$H$5:$H$204,MATCH($F110&amp;"#14",원장입력!$L$5:$L$204,0)),""))</f>
        <v/>
      </c>
    </row>
    <row r="126">
      <c r="A126" s="25">
        <f>IF($F110="","",IFERROR(INDEX(원장입력!$A$5:$A$204,MATCH($F110&amp;"#15",원장입력!$L$5:$L$204,0)),""))</f>
        <v/>
      </c>
      <c r="B126" s="25">
        <f>IF($F110="","",IFERROR(INDEX(원장입력!$K$5:$K$204,MATCH($F110&amp;"#15",원장입력!$L$5:$L$204,0)),""))</f>
        <v/>
      </c>
      <c r="C126" s="25">
        <f>IF($F110="","",IFERROR(INDEX(원장입력!$F$5:$F$204,MATCH($F110&amp;"#15",원장입력!$L$5:$L$204,0)),""))</f>
        <v/>
      </c>
      <c r="D126" s="27">
        <f>IF($F110="","",IFERROR(INDEX(원장입력!$G$5:$G$204,MATCH($F110&amp;"#15",원장입력!$L$5:$L$204,0)),""))</f>
        <v/>
      </c>
      <c r="E126" s="27">
        <f>IF($F110="","",IFERROR(INDEX(원장입력!$H$5:$H$204,MATCH($F110&amp;"#15",원장입력!$L$5:$L$204,0)),""))</f>
        <v/>
      </c>
    </row>
    <row r="127">
      <c r="C127" s="30">
        <f>IF($F110="","","원장 합계")</f>
        <v/>
      </c>
      <c r="D127" s="27">
        <f>IF($F110="","",INDEX(결산명세서!$E$5:$E$44,6))</f>
        <v/>
      </c>
      <c r="E127" s="27">
        <f>IF($F110="","",INDEX(결산명세서!$F$5:$F$44,6))</f>
        <v/>
      </c>
    </row>
    <row r="128">
      <c r="C128" s="30">
        <f>IF($F110="","","결산 조정")</f>
        <v/>
      </c>
      <c r="D128" s="27">
        <f>IF($F110="","",INDEX(결산명세서!$G$5:$G$44,6))</f>
        <v/>
      </c>
      <c r="E128" s="27">
        <f>IF($F110="","",INDEX(결산명세서!$H$5:$H$44,6))</f>
        <v/>
      </c>
    </row>
    <row r="129"/>
    <row r="130">
      <c r="A130" s="31">
        <f>IF($F131="","","결산 조정 명세서")</f>
        <v/>
      </c>
      <c r="E130" s="2">
        <f>IF($F131="","","대상 월: 2026-09")</f>
        <v/>
      </c>
    </row>
    <row r="131">
      <c r="A131" s="32">
        <f>IF($F131="","","계정과목:")</f>
        <v/>
      </c>
      <c r="B131" s="32">
        <f>IF($F131="","",INDEX(결산명세서!$D$5:$D$44,7))</f>
        <v/>
      </c>
      <c r="D131" s="32">
        <f>IF($F131="","","당월 잔액:")</f>
        <v/>
      </c>
      <c r="E131" s="33">
        <f>IF($F131="","",INDEX(결산명세서!$I$5:$I$44,7))</f>
        <v/>
      </c>
      <c r="F131" s="34">
        <f>IFERROR(INDEX(결산명세서!$B$5:$B$44,7),"")</f>
        <v/>
      </c>
    </row>
    <row r="132">
      <c r="A132" s="9">
        <f>IF($F131="","","날짜")</f>
        <v/>
      </c>
      <c r="B132" s="9">
        <f>IF($F131="","","거래처")</f>
        <v/>
      </c>
      <c r="C132" s="9">
        <f>IF($F131="","","적요")</f>
        <v/>
      </c>
      <c r="D132" s="9">
        <f>IF($F131="","","차변")</f>
        <v/>
      </c>
      <c r="E132" s="9">
        <f>IF($F131="","","대변")</f>
        <v/>
      </c>
    </row>
    <row r="133">
      <c r="A133" s="25">
        <f>IF($F131="","",IFERROR(INDEX(원장입력!$A$5:$A$204,MATCH($F131&amp;"#1",원장입력!$L$5:$L$204,0)),""))</f>
        <v/>
      </c>
      <c r="B133" s="25">
        <f>IF($F131="","",IFERROR(INDEX(원장입력!$K$5:$K$204,MATCH($F131&amp;"#1",원장입력!$L$5:$L$204,0)),""))</f>
        <v/>
      </c>
      <c r="C133" s="25">
        <f>IF($F131="","",IFERROR(INDEX(원장입력!$F$5:$F$204,MATCH($F131&amp;"#1",원장입력!$L$5:$L$204,0)),""))</f>
        <v/>
      </c>
      <c r="D133" s="27">
        <f>IF($F131="","",IFERROR(INDEX(원장입력!$G$5:$G$204,MATCH($F131&amp;"#1",원장입력!$L$5:$L$204,0)),""))</f>
        <v/>
      </c>
      <c r="E133" s="27">
        <f>IF($F131="","",IFERROR(INDEX(원장입력!$H$5:$H$204,MATCH($F131&amp;"#1",원장입력!$L$5:$L$204,0)),""))</f>
        <v/>
      </c>
    </row>
    <row r="134">
      <c r="A134" s="25">
        <f>IF($F131="","",IFERROR(INDEX(원장입력!$A$5:$A$204,MATCH($F131&amp;"#2",원장입력!$L$5:$L$204,0)),""))</f>
        <v/>
      </c>
      <c r="B134" s="25">
        <f>IF($F131="","",IFERROR(INDEX(원장입력!$K$5:$K$204,MATCH($F131&amp;"#2",원장입력!$L$5:$L$204,0)),""))</f>
        <v/>
      </c>
      <c r="C134" s="25">
        <f>IF($F131="","",IFERROR(INDEX(원장입력!$F$5:$F$204,MATCH($F131&amp;"#2",원장입력!$L$5:$L$204,0)),""))</f>
        <v/>
      </c>
      <c r="D134" s="27">
        <f>IF($F131="","",IFERROR(INDEX(원장입력!$G$5:$G$204,MATCH($F131&amp;"#2",원장입력!$L$5:$L$204,0)),""))</f>
        <v/>
      </c>
      <c r="E134" s="27">
        <f>IF($F131="","",IFERROR(INDEX(원장입력!$H$5:$H$204,MATCH($F131&amp;"#2",원장입력!$L$5:$L$204,0)),""))</f>
        <v/>
      </c>
    </row>
    <row r="135">
      <c r="A135" s="25">
        <f>IF($F131="","",IFERROR(INDEX(원장입력!$A$5:$A$204,MATCH($F131&amp;"#3",원장입력!$L$5:$L$204,0)),""))</f>
        <v/>
      </c>
      <c r="B135" s="25">
        <f>IF($F131="","",IFERROR(INDEX(원장입력!$K$5:$K$204,MATCH($F131&amp;"#3",원장입력!$L$5:$L$204,0)),""))</f>
        <v/>
      </c>
      <c r="C135" s="25">
        <f>IF($F131="","",IFERROR(INDEX(원장입력!$F$5:$F$204,MATCH($F131&amp;"#3",원장입력!$L$5:$L$204,0)),""))</f>
        <v/>
      </c>
      <c r="D135" s="27">
        <f>IF($F131="","",IFERROR(INDEX(원장입력!$G$5:$G$204,MATCH($F131&amp;"#3",원장입력!$L$5:$L$204,0)),""))</f>
        <v/>
      </c>
      <c r="E135" s="27">
        <f>IF($F131="","",IFERROR(INDEX(원장입력!$H$5:$H$204,MATCH($F131&amp;"#3",원장입력!$L$5:$L$204,0)),""))</f>
        <v/>
      </c>
    </row>
    <row r="136">
      <c r="A136" s="25">
        <f>IF($F131="","",IFERROR(INDEX(원장입력!$A$5:$A$204,MATCH($F131&amp;"#4",원장입력!$L$5:$L$204,0)),""))</f>
        <v/>
      </c>
      <c r="B136" s="25">
        <f>IF($F131="","",IFERROR(INDEX(원장입력!$K$5:$K$204,MATCH($F131&amp;"#4",원장입력!$L$5:$L$204,0)),""))</f>
        <v/>
      </c>
      <c r="C136" s="25">
        <f>IF($F131="","",IFERROR(INDEX(원장입력!$F$5:$F$204,MATCH($F131&amp;"#4",원장입력!$L$5:$L$204,0)),""))</f>
        <v/>
      </c>
      <c r="D136" s="27">
        <f>IF($F131="","",IFERROR(INDEX(원장입력!$G$5:$G$204,MATCH($F131&amp;"#4",원장입력!$L$5:$L$204,0)),""))</f>
        <v/>
      </c>
      <c r="E136" s="27">
        <f>IF($F131="","",IFERROR(INDEX(원장입력!$H$5:$H$204,MATCH($F131&amp;"#4",원장입력!$L$5:$L$204,0)),""))</f>
        <v/>
      </c>
    </row>
    <row r="137">
      <c r="A137" s="25">
        <f>IF($F131="","",IFERROR(INDEX(원장입력!$A$5:$A$204,MATCH($F131&amp;"#5",원장입력!$L$5:$L$204,0)),""))</f>
        <v/>
      </c>
      <c r="B137" s="25">
        <f>IF($F131="","",IFERROR(INDEX(원장입력!$K$5:$K$204,MATCH($F131&amp;"#5",원장입력!$L$5:$L$204,0)),""))</f>
        <v/>
      </c>
      <c r="C137" s="25">
        <f>IF($F131="","",IFERROR(INDEX(원장입력!$F$5:$F$204,MATCH($F131&amp;"#5",원장입력!$L$5:$L$204,0)),""))</f>
        <v/>
      </c>
      <c r="D137" s="27">
        <f>IF($F131="","",IFERROR(INDEX(원장입력!$G$5:$G$204,MATCH($F131&amp;"#5",원장입력!$L$5:$L$204,0)),""))</f>
        <v/>
      </c>
      <c r="E137" s="27">
        <f>IF($F131="","",IFERROR(INDEX(원장입력!$H$5:$H$204,MATCH($F131&amp;"#5",원장입력!$L$5:$L$204,0)),""))</f>
        <v/>
      </c>
    </row>
    <row r="138">
      <c r="A138" s="25">
        <f>IF($F131="","",IFERROR(INDEX(원장입력!$A$5:$A$204,MATCH($F131&amp;"#6",원장입력!$L$5:$L$204,0)),""))</f>
        <v/>
      </c>
      <c r="B138" s="25">
        <f>IF($F131="","",IFERROR(INDEX(원장입력!$K$5:$K$204,MATCH($F131&amp;"#6",원장입력!$L$5:$L$204,0)),""))</f>
        <v/>
      </c>
      <c r="C138" s="25">
        <f>IF($F131="","",IFERROR(INDEX(원장입력!$F$5:$F$204,MATCH($F131&amp;"#6",원장입력!$L$5:$L$204,0)),""))</f>
        <v/>
      </c>
      <c r="D138" s="27">
        <f>IF($F131="","",IFERROR(INDEX(원장입력!$G$5:$G$204,MATCH($F131&amp;"#6",원장입력!$L$5:$L$204,0)),""))</f>
        <v/>
      </c>
      <c r="E138" s="27">
        <f>IF($F131="","",IFERROR(INDEX(원장입력!$H$5:$H$204,MATCH($F131&amp;"#6",원장입력!$L$5:$L$204,0)),""))</f>
        <v/>
      </c>
    </row>
    <row r="139">
      <c r="A139" s="25">
        <f>IF($F131="","",IFERROR(INDEX(원장입력!$A$5:$A$204,MATCH($F131&amp;"#7",원장입력!$L$5:$L$204,0)),""))</f>
        <v/>
      </c>
      <c r="B139" s="25">
        <f>IF($F131="","",IFERROR(INDEX(원장입력!$K$5:$K$204,MATCH($F131&amp;"#7",원장입력!$L$5:$L$204,0)),""))</f>
        <v/>
      </c>
      <c r="C139" s="25">
        <f>IF($F131="","",IFERROR(INDEX(원장입력!$F$5:$F$204,MATCH($F131&amp;"#7",원장입력!$L$5:$L$204,0)),""))</f>
        <v/>
      </c>
      <c r="D139" s="27">
        <f>IF($F131="","",IFERROR(INDEX(원장입력!$G$5:$G$204,MATCH($F131&amp;"#7",원장입력!$L$5:$L$204,0)),""))</f>
        <v/>
      </c>
      <c r="E139" s="27">
        <f>IF($F131="","",IFERROR(INDEX(원장입력!$H$5:$H$204,MATCH($F131&amp;"#7",원장입력!$L$5:$L$204,0)),""))</f>
        <v/>
      </c>
    </row>
    <row r="140">
      <c r="A140" s="25">
        <f>IF($F131="","",IFERROR(INDEX(원장입력!$A$5:$A$204,MATCH($F131&amp;"#8",원장입력!$L$5:$L$204,0)),""))</f>
        <v/>
      </c>
      <c r="B140" s="25">
        <f>IF($F131="","",IFERROR(INDEX(원장입력!$K$5:$K$204,MATCH($F131&amp;"#8",원장입력!$L$5:$L$204,0)),""))</f>
        <v/>
      </c>
      <c r="C140" s="25">
        <f>IF($F131="","",IFERROR(INDEX(원장입력!$F$5:$F$204,MATCH($F131&amp;"#8",원장입력!$L$5:$L$204,0)),""))</f>
        <v/>
      </c>
      <c r="D140" s="27">
        <f>IF($F131="","",IFERROR(INDEX(원장입력!$G$5:$G$204,MATCH($F131&amp;"#8",원장입력!$L$5:$L$204,0)),""))</f>
        <v/>
      </c>
      <c r="E140" s="27">
        <f>IF($F131="","",IFERROR(INDEX(원장입력!$H$5:$H$204,MATCH($F131&amp;"#8",원장입력!$L$5:$L$204,0)),""))</f>
        <v/>
      </c>
    </row>
    <row r="141">
      <c r="A141" s="25">
        <f>IF($F131="","",IFERROR(INDEX(원장입력!$A$5:$A$204,MATCH($F131&amp;"#9",원장입력!$L$5:$L$204,0)),""))</f>
        <v/>
      </c>
      <c r="B141" s="25">
        <f>IF($F131="","",IFERROR(INDEX(원장입력!$K$5:$K$204,MATCH($F131&amp;"#9",원장입력!$L$5:$L$204,0)),""))</f>
        <v/>
      </c>
      <c r="C141" s="25">
        <f>IF($F131="","",IFERROR(INDEX(원장입력!$F$5:$F$204,MATCH($F131&amp;"#9",원장입력!$L$5:$L$204,0)),""))</f>
        <v/>
      </c>
      <c r="D141" s="27">
        <f>IF($F131="","",IFERROR(INDEX(원장입력!$G$5:$G$204,MATCH($F131&amp;"#9",원장입력!$L$5:$L$204,0)),""))</f>
        <v/>
      </c>
      <c r="E141" s="27">
        <f>IF($F131="","",IFERROR(INDEX(원장입력!$H$5:$H$204,MATCH($F131&amp;"#9",원장입력!$L$5:$L$204,0)),""))</f>
        <v/>
      </c>
    </row>
    <row r="142">
      <c r="A142" s="25">
        <f>IF($F131="","",IFERROR(INDEX(원장입력!$A$5:$A$204,MATCH($F131&amp;"#10",원장입력!$L$5:$L$204,0)),""))</f>
        <v/>
      </c>
      <c r="B142" s="25">
        <f>IF($F131="","",IFERROR(INDEX(원장입력!$K$5:$K$204,MATCH($F131&amp;"#10",원장입력!$L$5:$L$204,0)),""))</f>
        <v/>
      </c>
      <c r="C142" s="25">
        <f>IF($F131="","",IFERROR(INDEX(원장입력!$F$5:$F$204,MATCH($F131&amp;"#10",원장입력!$L$5:$L$204,0)),""))</f>
        <v/>
      </c>
      <c r="D142" s="27">
        <f>IF($F131="","",IFERROR(INDEX(원장입력!$G$5:$G$204,MATCH($F131&amp;"#10",원장입력!$L$5:$L$204,0)),""))</f>
        <v/>
      </c>
      <c r="E142" s="27">
        <f>IF($F131="","",IFERROR(INDEX(원장입력!$H$5:$H$204,MATCH($F131&amp;"#10",원장입력!$L$5:$L$204,0)),""))</f>
        <v/>
      </c>
    </row>
    <row r="143">
      <c r="A143" s="25">
        <f>IF($F131="","",IFERROR(INDEX(원장입력!$A$5:$A$204,MATCH($F131&amp;"#11",원장입력!$L$5:$L$204,0)),""))</f>
        <v/>
      </c>
      <c r="B143" s="25">
        <f>IF($F131="","",IFERROR(INDEX(원장입력!$K$5:$K$204,MATCH($F131&amp;"#11",원장입력!$L$5:$L$204,0)),""))</f>
        <v/>
      </c>
      <c r="C143" s="25">
        <f>IF($F131="","",IFERROR(INDEX(원장입력!$F$5:$F$204,MATCH($F131&amp;"#11",원장입력!$L$5:$L$204,0)),""))</f>
        <v/>
      </c>
      <c r="D143" s="27">
        <f>IF($F131="","",IFERROR(INDEX(원장입력!$G$5:$G$204,MATCH($F131&amp;"#11",원장입력!$L$5:$L$204,0)),""))</f>
        <v/>
      </c>
      <c r="E143" s="27">
        <f>IF($F131="","",IFERROR(INDEX(원장입력!$H$5:$H$204,MATCH($F131&amp;"#11",원장입력!$L$5:$L$204,0)),""))</f>
        <v/>
      </c>
    </row>
    <row r="144">
      <c r="A144" s="25">
        <f>IF($F131="","",IFERROR(INDEX(원장입력!$A$5:$A$204,MATCH($F131&amp;"#12",원장입력!$L$5:$L$204,0)),""))</f>
        <v/>
      </c>
      <c r="B144" s="25">
        <f>IF($F131="","",IFERROR(INDEX(원장입력!$K$5:$K$204,MATCH($F131&amp;"#12",원장입력!$L$5:$L$204,0)),""))</f>
        <v/>
      </c>
      <c r="C144" s="25">
        <f>IF($F131="","",IFERROR(INDEX(원장입력!$F$5:$F$204,MATCH($F131&amp;"#12",원장입력!$L$5:$L$204,0)),""))</f>
        <v/>
      </c>
      <c r="D144" s="27">
        <f>IF($F131="","",IFERROR(INDEX(원장입력!$G$5:$G$204,MATCH($F131&amp;"#12",원장입력!$L$5:$L$204,0)),""))</f>
        <v/>
      </c>
      <c r="E144" s="27">
        <f>IF($F131="","",IFERROR(INDEX(원장입력!$H$5:$H$204,MATCH($F131&amp;"#12",원장입력!$L$5:$L$204,0)),""))</f>
        <v/>
      </c>
    </row>
    <row r="145">
      <c r="A145" s="25">
        <f>IF($F131="","",IFERROR(INDEX(원장입력!$A$5:$A$204,MATCH($F131&amp;"#13",원장입력!$L$5:$L$204,0)),""))</f>
        <v/>
      </c>
      <c r="B145" s="25">
        <f>IF($F131="","",IFERROR(INDEX(원장입력!$K$5:$K$204,MATCH($F131&amp;"#13",원장입력!$L$5:$L$204,0)),""))</f>
        <v/>
      </c>
      <c r="C145" s="25">
        <f>IF($F131="","",IFERROR(INDEX(원장입력!$F$5:$F$204,MATCH($F131&amp;"#13",원장입력!$L$5:$L$204,0)),""))</f>
        <v/>
      </c>
      <c r="D145" s="27">
        <f>IF($F131="","",IFERROR(INDEX(원장입력!$G$5:$G$204,MATCH($F131&amp;"#13",원장입력!$L$5:$L$204,0)),""))</f>
        <v/>
      </c>
      <c r="E145" s="27">
        <f>IF($F131="","",IFERROR(INDEX(원장입력!$H$5:$H$204,MATCH($F131&amp;"#13",원장입력!$L$5:$L$204,0)),""))</f>
        <v/>
      </c>
    </row>
    <row r="146">
      <c r="A146" s="25">
        <f>IF($F131="","",IFERROR(INDEX(원장입력!$A$5:$A$204,MATCH($F131&amp;"#14",원장입력!$L$5:$L$204,0)),""))</f>
        <v/>
      </c>
      <c r="B146" s="25">
        <f>IF($F131="","",IFERROR(INDEX(원장입력!$K$5:$K$204,MATCH($F131&amp;"#14",원장입력!$L$5:$L$204,0)),""))</f>
        <v/>
      </c>
      <c r="C146" s="25">
        <f>IF($F131="","",IFERROR(INDEX(원장입력!$F$5:$F$204,MATCH($F131&amp;"#14",원장입력!$L$5:$L$204,0)),""))</f>
        <v/>
      </c>
      <c r="D146" s="27">
        <f>IF($F131="","",IFERROR(INDEX(원장입력!$G$5:$G$204,MATCH($F131&amp;"#14",원장입력!$L$5:$L$204,0)),""))</f>
        <v/>
      </c>
      <c r="E146" s="27">
        <f>IF($F131="","",IFERROR(INDEX(원장입력!$H$5:$H$204,MATCH($F131&amp;"#14",원장입력!$L$5:$L$204,0)),""))</f>
        <v/>
      </c>
    </row>
    <row r="147">
      <c r="A147" s="25">
        <f>IF($F131="","",IFERROR(INDEX(원장입력!$A$5:$A$204,MATCH($F131&amp;"#15",원장입력!$L$5:$L$204,0)),""))</f>
        <v/>
      </c>
      <c r="B147" s="25">
        <f>IF($F131="","",IFERROR(INDEX(원장입력!$K$5:$K$204,MATCH($F131&amp;"#15",원장입력!$L$5:$L$204,0)),""))</f>
        <v/>
      </c>
      <c r="C147" s="25">
        <f>IF($F131="","",IFERROR(INDEX(원장입력!$F$5:$F$204,MATCH($F131&amp;"#15",원장입력!$L$5:$L$204,0)),""))</f>
        <v/>
      </c>
      <c r="D147" s="27">
        <f>IF($F131="","",IFERROR(INDEX(원장입력!$G$5:$G$204,MATCH($F131&amp;"#15",원장입력!$L$5:$L$204,0)),""))</f>
        <v/>
      </c>
      <c r="E147" s="27">
        <f>IF($F131="","",IFERROR(INDEX(원장입력!$H$5:$H$204,MATCH($F131&amp;"#15",원장입력!$L$5:$L$204,0)),""))</f>
        <v/>
      </c>
    </row>
    <row r="148">
      <c r="C148" s="30">
        <f>IF($F131="","","원장 합계")</f>
        <v/>
      </c>
      <c r="D148" s="27">
        <f>IF($F131="","",INDEX(결산명세서!$E$5:$E$44,7))</f>
        <v/>
      </c>
      <c r="E148" s="27">
        <f>IF($F131="","",INDEX(결산명세서!$F$5:$F$44,7))</f>
        <v/>
      </c>
    </row>
    <row r="149">
      <c r="C149" s="30">
        <f>IF($F131="","","결산 조정")</f>
        <v/>
      </c>
      <c r="D149" s="27">
        <f>IF($F131="","",INDEX(결산명세서!$G$5:$G$44,7))</f>
        <v/>
      </c>
      <c r="E149" s="27">
        <f>IF($F131="","",INDEX(결산명세서!$H$5:$H$44,7))</f>
        <v/>
      </c>
    </row>
    <row r="150"/>
    <row r="151">
      <c r="A151" s="31">
        <f>IF($F152="","","결산 조정 명세서")</f>
        <v/>
      </c>
      <c r="E151" s="2">
        <f>IF($F152="","","대상 월: 2026-09")</f>
        <v/>
      </c>
    </row>
    <row r="152">
      <c r="A152" s="32">
        <f>IF($F152="","","계정과목:")</f>
        <v/>
      </c>
      <c r="B152" s="32">
        <f>IF($F152="","",INDEX(결산명세서!$D$5:$D$44,8))</f>
        <v/>
      </c>
      <c r="D152" s="32">
        <f>IF($F152="","","당월 잔액:")</f>
        <v/>
      </c>
      <c r="E152" s="33">
        <f>IF($F152="","",INDEX(결산명세서!$I$5:$I$44,8))</f>
        <v/>
      </c>
      <c r="F152" s="34">
        <f>IFERROR(INDEX(결산명세서!$B$5:$B$44,8),"")</f>
        <v/>
      </c>
    </row>
    <row r="153">
      <c r="A153" s="9">
        <f>IF($F152="","","날짜")</f>
        <v/>
      </c>
      <c r="B153" s="9">
        <f>IF($F152="","","거래처")</f>
        <v/>
      </c>
      <c r="C153" s="9">
        <f>IF($F152="","","적요")</f>
        <v/>
      </c>
      <c r="D153" s="9">
        <f>IF($F152="","","차변")</f>
        <v/>
      </c>
      <c r="E153" s="9">
        <f>IF($F152="","","대변")</f>
        <v/>
      </c>
    </row>
    <row r="154">
      <c r="A154" s="25">
        <f>IF($F152="","",IFERROR(INDEX(원장입력!$A$5:$A$204,MATCH($F152&amp;"#1",원장입력!$L$5:$L$204,0)),""))</f>
        <v/>
      </c>
      <c r="B154" s="25">
        <f>IF($F152="","",IFERROR(INDEX(원장입력!$K$5:$K$204,MATCH($F152&amp;"#1",원장입력!$L$5:$L$204,0)),""))</f>
        <v/>
      </c>
      <c r="C154" s="25">
        <f>IF($F152="","",IFERROR(INDEX(원장입력!$F$5:$F$204,MATCH($F152&amp;"#1",원장입력!$L$5:$L$204,0)),""))</f>
        <v/>
      </c>
      <c r="D154" s="27">
        <f>IF($F152="","",IFERROR(INDEX(원장입력!$G$5:$G$204,MATCH($F152&amp;"#1",원장입력!$L$5:$L$204,0)),""))</f>
        <v/>
      </c>
      <c r="E154" s="27">
        <f>IF($F152="","",IFERROR(INDEX(원장입력!$H$5:$H$204,MATCH($F152&amp;"#1",원장입력!$L$5:$L$204,0)),""))</f>
        <v/>
      </c>
    </row>
    <row r="155">
      <c r="A155" s="25">
        <f>IF($F152="","",IFERROR(INDEX(원장입력!$A$5:$A$204,MATCH($F152&amp;"#2",원장입력!$L$5:$L$204,0)),""))</f>
        <v/>
      </c>
      <c r="B155" s="25">
        <f>IF($F152="","",IFERROR(INDEX(원장입력!$K$5:$K$204,MATCH($F152&amp;"#2",원장입력!$L$5:$L$204,0)),""))</f>
        <v/>
      </c>
      <c r="C155" s="25">
        <f>IF($F152="","",IFERROR(INDEX(원장입력!$F$5:$F$204,MATCH($F152&amp;"#2",원장입력!$L$5:$L$204,0)),""))</f>
        <v/>
      </c>
      <c r="D155" s="27">
        <f>IF($F152="","",IFERROR(INDEX(원장입력!$G$5:$G$204,MATCH($F152&amp;"#2",원장입력!$L$5:$L$204,0)),""))</f>
        <v/>
      </c>
      <c r="E155" s="27">
        <f>IF($F152="","",IFERROR(INDEX(원장입력!$H$5:$H$204,MATCH($F152&amp;"#2",원장입력!$L$5:$L$204,0)),""))</f>
        <v/>
      </c>
    </row>
    <row r="156">
      <c r="A156" s="25">
        <f>IF($F152="","",IFERROR(INDEX(원장입력!$A$5:$A$204,MATCH($F152&amp;"#3",원장입력!$L$5:$L$204,0)),""))</f>
        <v/>
      </c>
      <c r="B156" s="25">
        <f>IF($F152="","",IFERROR(INDEX(원장입력!$K$5:$K$204,MATCH($F152&amp;"#3",원장입력!$L$5:$L$204,0)),""))</f>
        <v/>
      </c>
      <c r="C156" s="25">
        <f>IF($F152="","",IFERROR(INDEX(원장입력!$F$5:$F$204,MATCH($F152&amp;"#3",원장입력!$L$5:$L$204,0)),""))</f>
        <v/>
      </c>
      <c r="D156" s="27">
        <f>IF($F152="","",IFERROR(INDEX(원장입력!$G$5:$G$204,MATCH($F152&amp;"#3",원장입력!$L$5:$L$204,0)),""))</f>
        <v/>
      </c>
      <c r="E156" s="27">
        <f>IF($F152="","",IFERROR(INDEX(원장입력!$H$5:$H$204,MATCH($F152&amp;"#3",원장입력!$L$5:$L$204,0)),""))</f>
        <v/>
      </c>
    </row>
    <row r="157">
      <c r="A157" s="25">
        <f>IF($F152="","",IFERROR(INDEX(원장입력!$A$5:$A$204,MATCH($F152&amp;"#4",원장입력!$L$5:$L$204,0)),""))</f>
        <v/>
      </c>
      <c r="B157" s="25">
        <f>IF($F152="","",IFERROR(INDEX(원장입력!$K$5:$K$204,MATCH($F152&amp;"#4",원장입력!$L$5:$L$204,0)),""))</f>
        <v/>
      </c>
      <c r="C157" s="25">
        <f>IF($F152="","",IFERROR(INDEX(원장입력!$F$5:$F$204,MATCH($F152&amp;"#4",원장입력!$L$5:$L$204,0)),""))</f>
        <v/>
      </c>
      <c r="D157" s="27">
        <f>IF($F152="","",IFERROR(INDEX(원장입력!$G$5:$G$204,MATCH($F152&amp;"#4",원장입력!$L$5:$L$204,0)),""))</f>
        <v/>
      </c>
      <c r="E157" s="27">
        <f>IF($F152="","",IFERROR(INDEX(원장입력!$H$5:$H$204,MATCH($F152&amp;"#4",원장입력!$L$5:$L$204,0)),""))</f>
        <v/>
      </c>
    </row>
    <row r="158">
      <c r="A158" s="25">
        <f>IF($F152="","",IFERROR(INDEX(원장입력!$A$5:$A$204,MATCH($F152&amp;"#5",원장입력!$L$5:$L$204,0)),""))</f>
        <v/>
      </c>
      <c r="B158" s="25">
        <f>IF($F152="","",IFERROR(INDEX(원장입력!$K$5:$K$204,MATCH($F152&amp;"#5",원장입력!$L$5:$L$204,0)),""))</f>
        <v/>
      </c>
      <c r="C158" s="25">
        <f>IF($F152="","",IFERROR(INDEX(원장입력!$F$5:$F$204,MATCH($F152&amp;"#5",원장입력!$L$5:$L$204,0)),""))</f>
        <v/>
      </c>
      <c r="D158" s="27">
        <f>IF($F152="","",IFERROR(INDEX(원장입력!$G$5:$G$204,MATCH($F152&amp;"#5",원장입력!$L$5:$L$204,0)),""))</f>
        <v/>
      </c>
      <c r="E158" s="27">
        <f>IF($F152="","",IFERROR(INDEX(원장입력!$H$5:$H$204,MATCH($F152&amp;"#5",원장입력!$L$5:$L$204,0)),""))</f>
        <v/>
      </c>
    </row>
    <row r="159">
      <c r="A159" s="25">
        <f>IF($F152="","",IFERROR(INDEX(원장입력!$A$5:$A$204,MATCH($F152&amp;"#6",원장입력!$L$5:$L$204,0)),""))</f>
        <v/>
      </c>
      <c r="B159" s="25">
        <f>IF($F152="","",IFERROR(INDEX(원장입력!$K$5:$K$204,MATCH($F152&amp;"#6",원장입력!$L$5:$L$204,0)),""))</f>
        <v/>
      </c>
      <c r="C159" s="25">
        <f>IF($F152="","",IFERROR(INDEX(원장입력!$F$5:$F$204,MATCH($F152&amp;"#6",원장입력!$L$5:$L$204,0)),""))</f>
        <v/>
      </c>
      <c r="D159" s="27">
        <f>IF($F152="","",IFERROR(INDEX(원장입력!$G$5:$G$204,MATCH($F152&amp;"#6",원장입력!$L$5:$L$204,0)),""))</f>
        <v/>
      </c>
      <c r="E159" s="27">
        <f>IF($F152="","",IFERROR(INDEX(원장입력!$H$5:$H$204,MATCH($F152&amp;"#6",원장입력!$L$5:$L$204,0)),""))</f>
        <v/>
      </c>
    </row>
    <row r="160">
      <c r="A160" s="25">
        <f>IF($F152="","",IFERROR(INDEX(원장입력!$A$5:$A$204,MATCH($F152&amp;"#7",원장입력!$L$5:$L$204,0)),""))</f>
        <v/>
      </c>
      <c r="B160" s="25">
        <f>IF($F152="","",IFERROR(INDEX(원장입력!$K$5:$K$204,MATCH($F152&amp;"#7",원장입력!$L$5:$L$204,0)),""))</f>
        <v/>
      </c>
      <c r="C160" s="25">
        <f>IF($F152="","",IFERROR(INDEX(원장입력!$F$5:$F$204,MATCH($F152&amp;"#7",원장입력!$L$5:$L$204,0)),""))</f>
        <v/>
      </c>
      <c r="D160" s="27">
        <f>IF($F152="","",IFERROR(INDEX(원장입력!$G$5:$G$204,MATCH($F152&amp;"#7",원장입력!$L$5:$L$204,0)),""))</f>
        <v/>
      </c>
      <c r="E160" s="27">
        <f>IF($F152="","",IFERROR(INDEX(원장입력!$H$5:$H$204,MATCH($F152&amp;"#7",원장입력!$L$5:$L$204,0)),""))</f>
        <v/>
      </c>
    </row>
    <row r="161">
      <c r="A161" s="25">
        <f>IF($F152="","",IFERROR(INDEX(원장입력!$A$5:$A$204,MATCH($F152&amp;"#8",원장입력!$L$5:$L$204,0)),""))</f>
        <v/>
      </c>
      <c r="B161" s="25">
        <f>IF($F152="","",IFERROR(INDEX(원장입력!$K$5:$K$204,MATCH($F152&amp;"#8",원장입력!$L$5:$L$204,0)),""))</f>
        <v/>
      </c>
      <c r="C161" s="25">
        <f>IF($F152="","",IFERROR(INDEX(원장입력!$F$5:$F$204,MATCH($F152&amp;"#8",원장입력!$L$5:$L$204,0)),""))</f>
        <v/>
      </c>
      <c r="D161" s="27">
        <f>IF($F152="","",IFERROR(INDEX(원장입력!$G$5:$G$204,MATCH($F152&amp;"#8",원장입력!$L$5:$L$204,0)),""))</f>
        <v/>
      </c>
      <c r="E161" s="27">
        <f>IF($F152="","",IFERROR(INDEX(원장입력!$H$5:$H$204,MATCH($F152&amp;"#8",원장입력!$L$5:$L$204,0)),""))</f>
        <v/>
      </c>
    </row>
    <row r="162">
      <c r="A162" s="25">
        <f>IF($F152="","",IFERROR(INDEX(원장입력!$A$5:$A$204,MATCH($F152&amp;"#9",원장입력!$L$5:$L$204,0)),""))</f>
        <v/>
      </c>
      <c r="B162" s="25">
        <f>IF($F152="","",IFERROR(INDEX(원장입력!$K$5:$K$204,MATCH($F152&amp;"#9",원장입력!$L$5:$L$204,0)),""))</f>
        <v/>
      </c>
      <c r="C162" s="25">
        <f>IF($F152="","",IFERROR(INDEX(원장입력!$F$5:$F$204,MATCH($F152&amp;"#9",원장입력!$L$5:$L$204,0)),""))</f>
        <v/>
      </c>
      <c r="D162" s="27">
        <f>IF($F152="","",IFERROR(INDEX(원장입력!$G$5:$G$204,MATCH($F152&amp;"#9",원장입력!$L$5:$L$204,0)),""))</f>
        <v/>
      </c>
      <c r="E162" s="27">
        <f>IF($F152="","",IFERROR(INDEX(원장입력!$H$5:$H$204,MATCH($F152&amp;"#9",원장입력!$L$5:$L$204,0)),""))</f>
        <v/>
      </c>
    </row>
    <row r="163">
      <c r="A163" s="25">
        <f>IF($F152="","",IFERROR(INDEX(원장입력!$A$5:$A$204,MATCH($F152&amp;"#10",원장입력!$L$5:$L$204,0)),""))</f>
        <v/>
      </c>
      <c r="B163" s="25">
        <f>IF($F152="","",IFERROR(INDEX(원장입력!$K$5:$K$204,MATCH($F152&amp;"#10",원장입력!$L$5:$L$204,0)),""))</f>
        <v/>
      </c>
      <c r="C163" s="25">
        <f>IF($F152="","",IFERROR(INDEX(원장입력!$F$5:$F$204,MATCH($F152&amp;"#10",원장입력!$L$5:$L$204,0)),""))</f>
        <v/>
      </c>
      <c r="D163" s="27">
        <f>IF($F152="","",IFERROR(INDEX(원장입력!$G$5:$G$204,MATCH($F152&amp;"#10",원장입력!$L$5:$L$204,0)),""))</f>
        <v/>
      </c>
      <c r="E163" s="27">
        <f>IF($F152="","",IFERROR(INDEX(원장입력!$H$5:$H$204,MATCH($F152&amp;"#10",원장입력!$L$5:$L$204,0)),""))</f>
        <v/>
      </c>
    </row>
    <row r="164">
      <c r="A164" s="25">
        <f>IF($F152="","",IFERROR(INDEX(원장입력!$A$5:$A$204,MATCH($F152&amp;"#11",원장입력!$L$5:$L$204,0)),""))</f>
        <v/>
      </c>
      <c r="B164" s="25">
        <f>IF($F152="","",IFERROR(INDEX(원장입력!$K$5:$K$204,MATCH($F152&amp;"#11",원장입력!$L$5:$L$204,0)),""))</f>
        <v/>
      </c>
      <c r="C164" s="25">
        <f>IF($F152="","",IFERROR(INDEX(원장입력!$F$5:$F$204,MATCH($F152&amp;"#11",원장입력!$L$5:$L$204,0)),""))</f>
        <v/>
      </c>
      <c r="D164" s="27">
        <f>IF($F152="","",IFERROR(INDEX(원장입력!$G$5:$G$204,MATCH($F152&amp;"#11",원장입력!$L$5:$L$204,0)),""))</f>
        <v/>
      </c>
      <c r="E164" s="27">
        <f>IF($F152="","",IFERROR(INDEX(원장입력!$H$5:$H$204,MATCH($F152&amp;"#11",원장입력!$L$5:$L$204,0)),""))</f>
        <v/>
      </c>
    </row>
    <row r="165">
      <c r="A165" s="25">
        <f>IF($F152="","",IFERROR(INDEX(원장입력!$A$5:$A$204,MATCH($F152&amp;"#12",원장입력!$L$5:$L$204,0)),""))</f>
        <v/>
      </c>
      <c r="B165" s="25">
        <f>IF($F152="","",IFERROR(INDEX(원장입력!$K$5:$K$204,MATCH($F152&amp;"#12",원장입력!$L$5:$L$204,0)),""))</f>
        <v/>
      </c>
      <c r="C165" s="25">
        <f>IF($F152="","",IFERROR(INDEX(원장입력!$F$5:$F$204,MATCH($F152&amp;"#12",원장입력!$L$5:$L$204,0)),""))</f>
        <v/>
      </c>
      <c r="D165" s="27">
        <f>IF($F152="","",IFERROR(INDEX(원장입력!$G$5:$G$204,MATCH($F152&amp;"#12",원장입력!$L$5:$L$204,0)),""))</f>
        <v/>
      </c>
      <c r="E165" s="27">
        <f>IF($F152="","",IFERROR(INDEX(원장입력!$H$5:$H$204,MATCH($F152&amp;"#12",원장입력!$L$5:$L$204,0)),""))</f>
        <v/>
      </c>
    </row>
    <row r="166">
      <c r="A166" s="25">
        <f>IF($F152="","",IFERROR(INDEX(원장입력!$A$5:$A$204,MATCH($F152&amp;"#13",원장입력!$L$5:$L$204,0)),""))</f>
        <v/>
      </c>
      <c r="B166" s="25">
        <f>IF($F152="","",IFERROR(INDEX(원장입력!$K$5:$K$204,MATCH($F152&amp;"#13",원장입력!$L$5:$L$204,0)),""))</f>
        <v/>
      </c>
      <c r="C166" s="25">
        <f>IF($F152="","",IFERROR(INDEX(원장입력!$F$5:$F$204,MATCH($F152&amp;"#13",원장입력!$L$5:$L$204,0)),""))</f>
        <v/>
      </c>
      <c r="D166" s="27">
        <f>IF($F152="","",IFERROR(INDEX(원장입력!$G$5:$G$204,MATCH($F152&amp;"#13",원장입력!$L$5:$L$204,0)),""))</f>
        <v/>
      </c>
      <c r="E166" s="27">
        <f>IF($F152="","",IFERROR(INDEX(원장입력!$H$5:$H$204,MATCH($F152&amp;"#13",원장입력!$L$5:$L$204,0)),""))</f>
        <v/>
      </c>
    </row>
    <row r="167">
      <c r="A167" s="25">
        <f>IF($F152="","",IFERROR(INDEX(원장입력!$A$5:$A$204,MATCH($F152&amp;"#14",원장입력!$L$5:$L$204,0)),""))</f>
        <v/>
      </c>
      <c r="B167" s="25">
        <f>IF($F152="","",IFERROR(INDEX(원장입력!$K$5:$K$204,MATCH($F152&amp;"#14",원장입력!$L$5:$L$204,0)),""))</f>
        <v/>
      </c>
      <c r="C167" s="25">
        <f>IF($F152="","",IFERROR(INDEX(원장입력!$F$5:$F$204,MATCH($F152&amp;"#14",원장입력!$L$5:$L$204,0)),""))</f>
        <v/>
      </c>
      <c r="D167" s="27">
        <f>IF($F152="","",IFERROR(INDEX(원장입력!$G$5:$G$204,MATCH($F152&amp;"#14",원장입력!$L$5:$L$204,0)),""))</f>
        <v/>
      </c>
      <c r="E167" s="27">
        <f>IF($F152="","",IFERROR(INDEX(원장입력!$H$5:$H$204,MATCH($F152&amp;"#14",원장입력!$L$5:$L$204,0)),""))</f>
        <v/>
      </c>
    </row>
    <row r="168">
      <c r="A168" s="25">
        <f>IF($F152="","",IFERROR(INDEX(원장입력!$A$5:$A$204,MATCH($F152&amp;"#15",원장입력!$L$5:$L$204,0)),""))</f>
        <v/>
      </c>
      <c r="B168" s="25">
        <f>IF($F152="","",IFERROR(INDEX(원장입력!$K$5:$K$204,MATCH($F152&amp;"#15",원장입력!$L$5:$L$204,0)),""))</f>
        <v/>
      </c>
      <c r="C168" s="25">
        <f>IF($F152="","",IFERROR(INDEX(원장입력!$F$5:$F$204,MATCH($F152&amp;"#15",원장입력!$L$5:$L$204,0)),""))</f>
        <v/>
      </c>
      <c r="D168" s="27">
        <f>IF($F152="","",IFERROR(INDEX(원장입력!$G$5:$G$204,MATCH($F152&amp;"#15",원장입력!$L$5:$L$204,0)),""))</f>
        <v/>
      </c>
      <c r="E168" s="27">
        <f>IF($F152="","",IFERROR(INDEX(원장입력!$H$5:$H$204,MATCH($F152&amp;"#15",원장입력!$L$5:$L$204,0)),""))</f>
        <v/>
      </c>
    </row>
    <row r="169">
      <c r="C169" s="30">
        <f>IF($F152="","","원장 합계")</f>
        <v/>
      </c>
      <c r="D169" s="27">
        <f>IF($F152="","",INDEX(결산명세서!$E$5:$E$44,8))</f>
        <v/>
      </c>
      <c r="E169" s="27">
        <f>IF($F152="","",INDEX(결산명세서!$F$5:$F$44,8))</f>
        <v/>
      </c>
    </row>
    <row r="170">
      <c r="C170" s="30">
        <f>IF($F152="","","결산 조정")</f>
        <v/>
      </c>
      <c r="D170" s="27">
        <f>IF($F152="","",INDEX(결산명세서!$G$5:$G$44,8))</f>
        <v/>
      </c>
      <c r="E170" s="27">
        <f>IF($F152="","",INDEX(결산명세서!$H$5:$H$44,8))</f>
        <v/>
      </c>
    </row>
    <row r="171"/>
    <row r="172">
      <c r="A172" s="31">
        <f>IF($F173="","","결산 조정 명세서")</f>
        <v/>
      </c>
      <c r="E172" s="2">
        <f>IF($F173="","","대상 월: 2026-09")</f>
        <v/>
      </c>
    </row>
    <row r="173">
      <c r="A173" s="32">
        <f>IF($F173="","","계정과목:")</f>
        <v/>
      </c>
      <c r="B173" s="32">
        <f>IF($F173="","",INDEX(결산명세서!$D$5:$D$44,9))</f>
        <v/>
      </c>
      <c r="D173" s="32">
        <f>IF($F173="","","당월 잔액:")</f>
        <v/>
      </c>
      <c r="E173" s="33">
        <f>IF($F173="","",INDEX(결산명세서!$I$5:$I$44,9))</f>
        <v/>
      </c>
      <c r="F173" s="34">
        <f>IFERROR(INDEX(결산명세서!$B$5:$B$44,9),"")</f>
        <v/>
      </c>
    </row>
    <row r="174">
      <c r="A174" s="9">
        <f>IF($F173="","","날짜")</f>
        <v/>
      </c>
      <c r="B174" s="9">
        <f>IF($F173="","","거래처")</f>
        <v/>
      </c>
      <c r="C174" s="9">
        <f>IF($F173="","","적요")</f>
        <v/>
      </c>
      <c r="D174" s="9">
        <f>IF($F173="","","차변")</f>
        <v/>
      </c>
      <c r="E174" s="9">
        <f>IF($F173="","","대변")</f>
        <v/>
      </c>
    </row>
    <row r="175">
      <c r="A175" s="25">
        <f>IF($F173="","",IFERROR(INDEX(원장입력!$A$5:$A$204,MATCH($F173&amp;"#1",원장입력!$L$5:$L$204,0)),""))</f>
        <v/>
      </c>
      <c r="B175" s="25">
        <f>IF($F173="","",IFERROR(INDEX(원장입력!$K$5:$K$204,MATCH($F173&amp;"#1",원장입력!$L$5:$L$204,0)),""))</f>
        <v/>
      </c>
      <c r="C175" s="25">
        <f>IF($F173="","",IFERROR(INDEX(원장입력!$F$5:$F$204,MATCH($F173&amp;"#1",원장입력!$L$5:$L$204,0)),""))</f>
        <v/>
      </c>
      <c r="D175" s="27">
        <f>IF($F173="","",IFERROR(INDEX(원장입력!$G$5:$G$204,MATCH($F173&amp;"#1",원장입력!$L$5:$L$204,0)),""))</f>
        <v/>
      </c>
      <c r="E175" s="27">
        <f>IF($F173="","",IFERROR(INDEX(원장입력!$H$5:$H$204,MATCH($F173&amp;"#1",원장입력!$L$5:$L$204,0)),""))</f>
        <v/>
      </c>
    </row>
    <row r="176">
      <c r="A176" s="25">
        <f>IF($F173="","",IFERROR(INDEX(원장입력!$A$5:$A$204,MATCH($F173&amp;"#2",원장입력!$L$5:$L$204,0)),""))</f>
        <v/>
      </c>
      <c r="B176" s="25">
        <f>IF($F173="","",IFERROR(INDEX(원장입력!$K$5:$K$204,MATCH($F173&amp;"#2",원장입력!$L$5:$L$204,0)),""))</f>
        <v/>
      </c>
      <c r="C176" s="25">
        <f>IF($F173="","",IFERROR(INDEX(원장입력!$F$5:$F$204,MATCH($F173&amp;"#2",원장입력!$L$5:$L$204,0)),""))</f>
        <v/>
      </c>
      <c r="D176" s="27">
        <f>IF($F173="","",IFERROR(INDEX(원장입력!$G$5:$G$204,MATCH($F173&amp;"#2",원장입력!$L$5:$L$204,0)),""))</f>
        <v/>
      </c>
      <c r="E176" s="27">
        <f>IF($F173="","",IFERROR(INDEX(원장입력!$H$5:$H$204,MATCH($F173&amp;"#2",원장입력!$L$5:$L$204,0)),""))</f>
        <v/>
      </c>
    </row>
    <row r="177">
      <c r="A177" s="25">
        <f>IF($F173="","",IFERROR(INDEX(원장입력!$A$5:$A$204,MATCH($F173&amp;"#3",원장입력!$L$5:$L$204,0)),""))</f>
        <v/>
      </c>
      <c r="B177" s="25">
        <f>IF($F173="","",IFERROR(INDEX(원장입력!$K$5:$K$204,MATCH($F173&amp;"#3",원장입력!$L$5:$L$204,0)),""))</f>
        <v/>
      </c>
      <c r="C177" s="25">
        <f>IF($F173="","",IFERROR(INDEX(원장입력!$F$5:$F$204,MATCH($F173&amp;"#3",원장입력!$L$5:$L$204,0)),""))</f>
        <v/>
      </c>
      <c r="D177" s="27">
        <f>IF($F173="","",IFERROR(INDEX(원장입력!$G$5:$G$204,MATCH($F173&amp;"#3",원장입력!$L$5:$L$204,0)),""))</f>
        <v/>
      </c>
      <c r="E177" s="27">
        <f>IF($F173="","",IFERROR(INDEX(원장입력!$H$5:$H$204,MATCH($F173&amp;"#3",원장입력!$L$5:$L$204,0)),""))</f>
        <v/>
      </c>
    </row>
    <row r="178">
      <c r="A178" s="25">
        <f>IF($F173="","",IFERROR(INDEX(원장입력!$A$5:$A$204,MATCH($F173&amp;"#4",원장입력!$L$5:$L$204,0)),""))</f>
        <v/>
      </c>
      <c r="B178" s="25">
        <f>IF($F173="","",IFERROR(INDEX(원장입력!$K$5:$K$204,MATCH($F173&amp;"#4",원장입력!$L$5:$L$204,0)),""))</f>
        <v/>
      </c>
      <c r="C178" s="25">
        <f>IF($F173="","",IFERROR(INDEX(원장입력!$F$5:$F$204,MATCH($F173&amp;"#4",원장입력!$L$5:$L$204,0)),""))</f>
        <v/>
      </c>
      <c r="D178" s="27">
        <f>IF($F173="","",IFERROR(INDEX(원장입력!$G$5:$G$204,MATCH($F173&amp;"#4",원장입력!$L$5:$L$204,0)),""))</f>
        <v/>
      </c>
      <c r="E178" s="27">
        <f>IF($F173="","",IFERROR(INDEX(원장입력!$H$5:$H$204,MATCH($F173&amp;"#4",원장입력!$L$5:$L$204,0)),""))</f>
        <v/>
      </c>
    </row>
    <row r="179">
      <c r="A179" s="25">
        <f>IF($F173="","",IFERROR(INDEX(원장입력!$A$5:$A$204,MATCH($F173&amp;"#5",원장입력!$L$5:$L$204,0)),""))</f>
        <v/>
      </c>
      <c r="B179" s="25">
        <f>IF($F173="","",IFERROR(INDEX(원장입력!$K$5:$K$204,MATCH($F173&amp;"#5",원장입력!$L$5:$L$204,0)),""))</f>
        <v/>
      </c>
      <c r="C179" s="25">
        <f>IF($F173="","",IFERROR(INDEX(원장입력!$F$5:$F$204,MATCH($F173&amp;"#5",원장입력!$L$5:$L$204,0)),""))</f>
        <v/>
      </c>
      <c r="D179" s="27">
        <f>IF($F173="","",IFERROR(INDEX(원장입력!$G$5:$G$204,MATCH($F173&amp;"#5",원장입력!$L$5:$L$204,0)),""))</f>
        <v/>
      </c>
      <c r="E179" s="27">
        <f>IF($F173="","",IFERROR(INDEX(원장입력!$H$5:$H$204,MATCH($F173&amp;"#5",원장입력!$L$5:$L$204,0)),""))</f>
        <v/>
      </c>
    </row>
    <row r="180">
      <c r="A180" s="25">
        <f>IF($F173="","",IFERROR(INDEX(원장입력!$A$5:$A$204,MATCH($F173&amp;"#6",원장입력!$L$5:$L$204,0)),""))</f>
        <v/>
      </c>
      <c r="B180" s="25">
        <f>IF($F173="","",IFERROR(INDEX(원장입력!$K$5:$K$204,MATCH($F173&amp;"#6",원장입력!$L$5:$L$204,0)),""))</f>
        <v/>
      </c>
      <c r="C180" s="25">
        <f>IF($F173="","",IFERROR(INDEX(원장입력!$F$5:$F$204,MATCH($F173&amp;"#6",원장입력!$L$5:$L$204,0)),""))</f>
        <v/>
      </c>
      <c r="D180" s="27">
        <f>IF($F173="","",IFERROR(INDEX(원장입력!$G$5:$G$204,MATCH($F173&amp;"#6",원장입력!$L$5:$L$204,0)),""))</f>
        <v/>
      </c>
      <c r="E180" s="27">
        <f>IF($F173="","",IFERROR(INDEX(원장입력!$H$5:$H$204,MATCH($F173&amp;"#6",원장입력!$L$5:$L$204,0)),""))</f>
        <v/>
      </c>
    </row>
    <row r="181">
      <c r="A181" s="25">
        <f>IF($F173="","",IFERROR(INDEX(원장입력!$A$5:$A$204,MATCH($F173&amp;"#7",원장입력!$L$5:$L$204,0)),""))</f>
        <v/>
      </c>
      <c r="B181" s="25">
        <f>IF($F173="","",IFERROR(INDEX(원장입력!$K$5:$K$204,MATCH($F173&amp;"#7",원장입력!$L$5:$L$204,0)),""))</f>
        <v/>
      </c>
      <c r="C181" s="25">
        <f>IF($F173="","",IFERROR(INDEX(원장입력!$F$5:$F$204,MATCH($F173&amp;"#7",원장입력!$L$5:$L$204,0)),""))</f>
        <v/>
      </c>
      <c r="D181" s="27">
        <f>IF($F173="","",IFERROR(INDEX(원장입력!$G$5:$G$204,MATCH($F173&amp;"#7",원장입력!$L$5:$L$204,0)),""))</f>
        <v/>
      </c>
      <c r="E181" s="27">
        <f>IF($F173="","",IFERROR(INDEX(원장입력!$H$5:$H$204,MATCH($F173&amp;"#7",원장입력!$L$5:$L$204,0)),""))</f>
        <v/>
      </c>
    </row>
    <row r="182">
      <c r="A182" s="25">
        <f>IF($F173="","",IFERROR(INDEX(원장입력!$A$5:$A$204,MATCH($F173&amp;"#8",원장입력!$L$5:$L$204,0)),""))</f>
        <v/>
      </c>
      <c r="B182" s="25">
        <f>IF($F173="","",IFERROR(INDEX(원장입력!$K$5:$K$204,MATCH($F173&amp;"#8",원장입력!$L$5:$L$204,0)),""))</f>
        <v/>
      </c>
      <c r="C182" s="25">
        <f>IF($F173="","",IFERROR(INDEX(원장입력!$F$5:$F$204,MATCH($F173&amp;"#8",원장입력!$L$5:$L$204,0)),""))</f>
        <v/>
      </c>
      <c r="D182" s="27">
        <f>IF($F173="","",IFERROR(INDEX(원장입력!$G$5:$G$204,MATCH($F173&amp;"#8",원장입력!$L$5:$L$204,0)),""))</f>
        <v/>
      </c>
      <c r="E182" s="27">
        <f>IF($F173="","",IFERROR(INDEX(원장입력!$H$5:$H$204,MATCH($F173&amp;"#8",원장입력!$L$5:$L$204,0)),""))</f>
        <v/>
      </c>
    </row>
    <row r="183">
      <c r="A183" s="25">
        <f>IF($F173="","",IFERROR(INDEX(원장입력!$A$5:$A$204,MATCH($F173&amp;"#9",원장입력!$L$5:$L$204,0)),""))</f>
        <v/>
      </c>
      <c r="B183" s="25">
        <f>IF($F173="","",IFERROR(INDEX(원장입력!$K$5:$K$204,MATCH($F173&amp;"#9",원장입력!$L$5:$L$204,0)),""))</f>
        <v/>
      </c>
      <c r="C183" s="25">
        <f>IF($F173="","",IFERROR(INDEX(원장입력!$F$5:$F$204,MATCH($F173&amp;"#9",원장입력!$L$5:$L$204,0)),""))</f>
        <v/>
      </c>
      <c r="D183" s="27">
        <f>IF($F173="","",IFERROR(INDEX(원장입력!$G$5:$G$204,MATCH($F173&amp;"#9",원장입력!$L$5:$L$204,0)),""))</f>
        <v/>
      </c>
      <c r="E183" s="27">
        <f>IF($F173="","",IFERROR(INDEX(원장입력!$H$5:$H$204,MATCH($F173&amp;"#9",원장입력!$L$5:$L$204,0)),""))</f>
        <v/>
      </c>
    </row>
    <row r="184">
      <c r="A184" s="25">
        <f>IF($F173="","",IFERROR(INDEX(원장입력!$A$5:$A$204,MATCH($F173&amp;"#10",원장입력!$L$5:$L$204,0)),""))</f>
        <v/>
      </c>
      <c r="B184" s="25">
        <f>IF($F173="","",IFERROR(INDEX(원장입력!$K$5:$K$204,MATCH($F173&amp;"#10",원장입력!$L$5:$L$204,0)),""))</f>
        <v/>
      </c>
      <c r="C184" s="25">
        <f>IF($F173="","",IFERROR(INDEX(원장입력!$F$5:$F$204,MATCH($F173&amp;"#10",원장입력!$L$5:$L$204,0)),""))</f>
        <v/>
      </c>
      <c r="D184" s="27">
        <f>IF($F173="","",IFERROR(INDEX(원장입력!$G$5:$G$204,MATCH($F173&amp;"#10",원장입력!$L$5:$L$204,0)),""))</f>
        <v/>
      </c>
      <c r="E184" s="27">
        <f>IF($F173="","",IFERROR(INDEX(원장입력!$H$5:$H$204,MATCH($F173&amp;"#10",원장입력!$L$5:$L$204,0)),""))</f>
        <v/>
      </c>
    </row>
    <row r="185">
      <c r="A185" s="25">
        <f>IF($F173="","",IFERROR(INDEX(원장입력!$A$5:$A$204,MATCH($F173&amp;"#11",원장입력!$L$5:$L$204,0)),""))</f>
        <v/>
      </c>
      <c r="B185" s="25">
        <f>IF($F173="","",IFERROR(INDEX(원장입력!$K$5:$K$204,MATCH($F173&amp;"#11",원장입력!$L$5:$L$204,0)),""))</f>
        <v/>
      </c>
      <c r="C185" s="25">
        <f>IF($F173="","",IFERROR(INDEX(원장입력!$F$5:$F$204,MATCH($F173&amp;"#11",원장입력!$L$5:$L$204,0)),""))</f>
        <v/>
      </c>
      <c r="D185" s="27">
        <f>IF($F173="","",IFERROR(INDEX(원장입력!$G$5:$G$204,MATCH($F173&amp;"#11",원장입력!$L$5:$L$204,0)),""))</f>
        <v/>
      </c>
      <c r="E185" s="27">
        <f>IF($F173="","",IFERROR(INDEX(원장입력!$H$5:$H$204,MATCH($F173&amp;"#11",원장입력!$L$5:$L$204,0)),""))</f>
        <v/>
      </c>
    </row>
    <row r="186">
      <c r="A186" s="25">
        <f>IF($F173="","",IFERROR(INDEX(원장입력!$A$5:$A$204,MATCH($F173&amp;"#12",원장입력!$L$5:$L$204,0)),""))</f>
        <v/>
      </c>
      <c r="B186" s="25">
        <f>IF($F173="","",IFERROR(INDEX(원장입력!$K$5:$K$204,MATCH($F173&amp;"#12",원장입력!$L$5:$L$204,0)),""))</f>
        <v/>
      </c>
      <c r="C186" s="25">
        <f>IF($F173="","",IFERROR(INDEX(원장입력!$F$5:$F$204,MATCH($F173&amp;"#12",원장입력!$L$5:$L$204,0)),""))</f>
        <v/>
      </c>
      <c r="D186" s="27">
        <f>IF($F173="","",IFERROR(INDEX(원장입력!$G$5:$G$204,MATCH($F173&amp;"#12",원장입력!$L$5:$L$204,0)),""))</f>
        <v/>
      </c>
      <c r="E186" s="27">
        <f>IF($F173="","",IFERROR(INDEX(원장입력!$H$5:$H$204,MATCH($F173&amp;"#12",원장입력!$L$5:$L$204,0)),""))</f>
        <v/>
      </c>
    </row>
    <row r="187">
      <c r="A187" s="25">
        <f>IF($F173="","",IFERROR(INDEX(원장입력!$A$5:$A$204,MATCH($F173&amp;"#13",원장입력!$L$5:$L$204,0)),""))</f>
        <v/>
      </c>
      <c r="B187" s="25">
        <f>IF($F173="","",IFERROR(INDEX(원장입력!$K$5:$K$204,MATCH($F173&amp;"#13",원장입력!$L$5:$L$204,0)),""))</f>
        <v/>
      </c>
      <c r="C187" s="25">
        <f>IF($F173="","",IFERROR(INDEX(원장입력!$F$5:$F$204,MATCH($F173&amp;"#13",원장입력!$L$5:$L$204,0)),""))</f>
        <v/>
      </c>
      <c r="D187" s="27">
        <f>IF($F173="","",IFERROR(INDEX(원장입력!$G$5:$G$204,MATCH($F173&amp;"#13",원장입력!$L$5:$L$204,0)),""))</f>
        <v/>
      </c>
      <c r="E187" s="27">
        <f>IF($F173="","",IFERROR(INDEX(원장입력!$H$5:$H$204,MATCH($F173&amp;"#13",원장입력!$L$5:$L$204,0)),""))</f>
        <v/>
      </c>
    </row>
    <row r="188">
      <c r="A188" s="25">
        <f>IF($F173="","",IFERROR(INDEX(원장입력!$A$5:$A$204,MATCH($F173&amp;"#14",원장입력!$L$5:$L$204,0)),""))</f>
        <v/>
      </c>
      <c r="B188" s="25">
        <f>IF($F173="","",IFERROR(INDEX(원장입력!$K$5:$K$204,MATCH($F173&amp;"#14",원장입력!$L$5:$L$204,0)),""))</f>
        <v/>
      </c>
      <c r="C188" s="25">
        <f>IF($F173="","",IFERROR(INDEX(원장입력!$F$5:$F$204,MATCH($F173&amp;"#14",원장입력!$L$5:$L$204,0)),""))</f>
        <v/>
      </c>
      <c r="D188" s="27">
        <f>IF($F173="","",IFERROR(INDEX(원장입력!$G$5:$G$204,MATCH($F173&amp;"#14",원장입력!$L$5:$L$204,0)),""))</f>
        <v/>
      </c>
      <c r="E188" s="27">
        <f>IF($F173="","",IFERROR(INDEX(원장입력!$H$5:$H$204,MATCH($F173&amp;"#14",원장입력!$L$5:$L$204,0)),""))</f>
        <v/>
      </c>
    </row>
    <row r="189">
      <c r="A189" s="25">
        <f>IF($F173="","",IFERROR(INDEX(원장입력!$A$5:$A$204,MATCH($F173&amp;"#15",원장입력!$L$5:$L$204,0)),""))</f>
        <v/>
      </c>
      <c r="B189" s="25">
        <f>IF($F173="","",IFERROR(INDEX(원장입력!$K$5:$K$204,MATCH($F173&amp;"#15",원장입력!$L$5:$L$204,0)),""))</f>
        <v/>
      </c>
      <c r="C189" s="25">
        <f>IF($F173="","",IFERROR(INDEX(원장입력!$F$5:$F$204,MATCH($F173&amp;"#15",원장입력!$L$5:$L$204,0)),""))</f>
        <v/>
      </c>
      <c r="D189" s="27">
        <f>IF($F173="","",IFERROR(INDEX(원장입력!$G$5:$G$204,MATCH($F173&amp;"#15",원장입력!$L$5:$L$204,0)),""))</f>
        <v/>
      </c>
      <c r="E189" s="27">
        <f>IF($F173="","",IFERROR(INDEX(원장입력!$H$5:$H$204,MATCH($F173&amp;"#15",원장입력!$L$5:$L$204,0)),""))</f>
        <v/>
      </c>
    </row>
    <row r="190">
      <c r="C190" s="30">
        <f>IF($F173="","","원장 합계")</f>
        <v/>
      </c>
      <c r="D190" s="27">
        <f>IF($F173="","",INDEX(결산명세서!$E$5:$E$44,9))</f>
        <v/>
      </c>
      <c r="E190" s="27">
        <f>IF($F173="","",INDEX(결산명세서!$F$5:$F$44,9))</f>
        <v/>
      </c>
    </row>
    <row r="191">
      <c r="C191" s="30">
        <f>IF($F173="","","결산 조정")</f>
        <v/>
      </c>
      <c r="D191" s="27">
        <f>IF($F173="","",INDEX(결산명세서!$G$5:$G$44,9))</f>
        <v/>
      </c>
      <c r="E191" s="27">
        <f>IF($F173="","",INDEX(결산명세서!$H$5:$H$44,9))</f>
        <v/>
      </c>
    </row>
    <row r="192"/>
    <row r="193">
      <c r="A193" s="31">
        <f>IF($F194="","","결산 조정 명세서")</f>
        <v/>
      </c>
      <c r="E193" s="2">
        <f>IF($F194="","","대상 월: 2026-09")</f>
        <v/>
      </c>
    </row>
    <row r="194">
      <c r="A194" s="32">
        <f>IF($F194="","","계정과목:")</f>
        <v/>
      </c>
      <c r="B194" s="32">
        <f>IF($F194="","",INDEX(결산명세서!$D$5:$D$44,10))</f>
        <v/>
      </c>
      <c r="D194" s="32">
        <f>IF($F194="","","당월 잔액:")</f>
        <v/>
      </c>
      <c r="E194" s="33">
        <f>IF($F194="","",INDEX(결산명세서!$I$5:$I$44,10))</f>
        <v/>
      </c>
      <c r="F194" s="34">
        <f>IFERROR(INDEX(결산명세서!$B$5:$B$44,10),"")</f>
        <v/>
      </c>
    </row>
    <row r="195">
      <c r="A195" s="9">
        <f>IF($F194="","","날짜")</f>
        <v/>
      </c>
      <c r="B195" s="9">
        <f>IF($F194="","","거래처")</f>
        <v/>
      </c>
      <c r="C195" s="9">
        <f>IF($F194="","","적요")</f>
        <v/>
      </c>
      <c r="D195" s="9">
        <f>IF($F194="","","차변")</f>
        <v/>
      </c>
      <c r="E195" s="9">
        <f>IF($F194="","","대변")</f>
        <v/>
      </c>
    </row>
    <row r="196">
      <c r="A196" s="25">
        <f>IF($F194="","",IFERROR(INDEX(원장입력!$A$5:$A$204,MATCH($F194&amp;"#1",원장입력!$L$5:$L$204,0)),""))</f>
        <v/>
      </c>
      <c r="B196" s="25">
        <f>IF($F194="","",IFERROR(INDEX(원장입력!$K$5:$K$204,MATCH($F194&amp;"#1",원장입력!$L$5:$L$204,0)),""))</f>
        <v/>
      </c>
      <c r="C196" s="25">
        <f>IF($F194="","",IFERROR(INDEX(원장입력!$F$5:$F$204,MATCH($F194&amp;"#1",원장입력!$L$5:$L$204,0)),""))</f>
        <v/>
      </c>
      <c r="D196" s="27">
        <f>IF($F194="","",IFERROR(INDEX(원장입력!$G$5:$G$204,MATCH($F194&amp;"#1",원장입력!$L$5:$L$204,0)),""))</f>
        <v/>
      </c>
      <c r="E196" s="27">
        <f>IF($F194="","",IFERROR(INDEX(원장입력!$H$5:$H$204,MATCH($F194&amp;"#1",원장입력!$L$5:$L$204,0)),""))</f>
        <v/>
      </c>
    </row>
    <row r="197">
      <c r="A197" s="25">
        <f>IF($F194="","",IFERROR(INDEX(원장입력!$A$5:$A$204,MATCH($F194&amp;"#2",원장입력!$L$5:$L$204,0)),""))</f>
        <v/>
      </c>
      <c r="B197" s="25">
        <f>IF($F194="","",IFERROR(INDEX(원장입력!$K$5:$K$204,MATCH($F194&amp;"#2",원장입력!$L$5:$L$204,0)),""))</f>
        <v/>
      </c>
      <c r="C197" s="25">
        <f>IF($F194="","",IFERROR(INDEX(원장입력!$F$5:$F$204,MATCH($F194&amp;"#2",원장입력!$L$5:$L$204,0)),""))</f>
        <v/>
      </c>
      <c r="D197" s="27">
        <f>IF($F194="","",IFERROR(INDEX(원장입력!$G$5:$G$204,MATCH($F194&amp;"#2",원장입력!$L$5:$L$204,0)),""))</f>
        <v/>
      </c>
      <c r="E197" s="27">
        <f>IF($F194="","",IFERROR(INDEX(원장입력!$H$5:$H$204,MATCH($F194&amp;"#2",원장입력!$L$5:$L$204,0)),""))</f>
        <v/>
      </c>
    </row>
    <row r="198">
      <c r="A198" s="25">
        <f>IF($F194="","",IFERROR(INDEX(원장입력!$A$5:$A$204,MATCH($F194&amp;"#3",원장입력!$L$5:$L$204,0)),""))</f>
        <v/>
      </c>
      <c r="B198" s="25">
        <f>IF($F194="","",IFERROR(INDEX(원장입력!$K$5:$K$204,MATCH($F194&amp;"#3",원장입력!$L$5:$L$204,0)),""))</f>
        <v/>
      </c>
      <c r="C198" s="25">
        <f>IF($F194="","",IFERROR(INDEX(원장입력!$F$5:$F$204,MATCH($F194&amp;"#3",원장입력!$L$5:$L$204,0)),""))</f>
        <v/>
      </c>
      <c r="D198" s="27">
        <f>IF($F194="","",IFERROR(INDEX(원장입력!$G$5:$G$204,MATCH($F194&amp;"#3",원장입력!$L$5:$L$204,0)),""))</f>
        <v/>
      </c>
      <c r="E198" s="27">
        <f>IF($F194="","",IFERROR(INDEX(원장입력!$H$5:$H$204,MATCH($F194&amp;"#3",원장입력!$L$5:$L$204,0)),""))</f>
        <v/>
      </c>
    </row>
    <row r="199">
      <c r="A199" s="25">
        <f>IF($F194="","",IFERROR(INDEX(원장입력!$A$5:$A$204,MATCH($F194&amp;"#4",원장입력!$L$5:$L$204,0)),""))</f>
        <v/>
      </c>
      <c r="B199" s="25">
        <f>IF($F194="","",IFERROR(INDEX(원장입력!$K$5:$K$204,MATCH($F194&amp;"#4",원장입력!$L$5:$L$204,0)),""))</f>
        <v/>
      </c>
      <c r="C199" s="25">
        <f>IF($F194="","",IFERROR(INDEX(원장입력!$F$5:$F$204,MATCH($F194&amp;"#4",원장입력!$L$5:$L$204,0)),""))</f>
        <v/>
      </c>
      <c r="D199" s="27">
        <f>IF($F194="","",IFERROR(INDEX(원장입력!$G$5:$G$204,MATCH($F194&amp;"#4",원장입력!$L$5:$L$204,0)),""))</f>
        <v/>
      </c>
      <c r="E199" s="27">
        <f>IF($F194="","",IFERROR(INDEX(원장입력!$H$5:$H$204,MATCH($F194&amp;"#4",원장입력!$L$5:$L$204,0)),""))</f>
        <v/>
      </c>
    </row>
    <row r="200">
      <c r="A200" s="25">
        <f>IF($F194="","",IFERROR(INDEX(원장입력!$A$5:$A$204,MATCH($F194&amp;"#5",원장입력!$L$5:$L$204,0)),""))</f>
        <v/>
      </c>
      <c r="B200" s="25">
        <f>IF($F194="","",IFERROR(INDEX(원장입력!$K$5:$K$204,MATCH($F194&amp;"#5",원장입력!$L$5:$L$204,0)),""))</f>
        <v/>
      </c>
      <c r="C200" s="25">
        <f>IF($F194="","",IFERROR(INDEX(원장입력!$F$5:$F$204,MATCH($F194&amp;"#5",원장입력!$L$5:$L$204,0)),""))</f>
        <v/>
      </c>
      <c r="D200" s="27">
        <f>IF($F194="","",IFERROR(INDEX(원장입력!$G$5:$G$204,MATCH($F194&amp;"#5",원장입력!$L$5:$L$204,0)),""))</f>
        <v/>
      </c>
      <c r="E200" s="27">
        <f>IF($F194="","",IFERROR(INDEX(원장입력!$H$5:$H$204,MATCH($F194&amp;"#5",원장입력!$L$5:$L$204,0)),""))</f>
        <v/>
      </c>
    </row>
    <row r="201">
      <c r="A201" s="25">
        <f>IF($F194="","",IFERROR(INDEX(원장입력!$A$5:$A$204,MATCH($F194&amp;"#6",원장입력!$L$5:$L$204,0)),""))</f>
        <v/>
      </c>
      <c r="B201" s="25">
        <f>IF($F194="","",IFERROR(INDEX(원장입력!$K$5:$K$204,MATCH($F194&amp;"#6",원장입력!$L$5:$L$204,0)),""))</f>
        <v/>
      </c>
      <c r="C201" s="25">
        <f>IF($F194="","",IFERROR(INDEX(원장입력!$F$5:$F$204,MATCH($F194&amp;"#6",원장입력!$L$5:$L$204,0)),""))</f>
        <v/>
      </c>
      <c r="D201" s="27">
        <f>IF($F194="","",IFERROR(INDEX(원장입력!$G$5:$G$204,MATCH($F194&amp;"#6",원장입력!$L$5:$L$204,0)),""))</f>
        <v/>
      </c>
      <c r="E201" s="27">
        <f>IF($F194="","",IFERROR(INDEX(원장입력!$H$5:$H$204,MATCH($F194&amp;"#6",원장입력!$L$5:$L$204,0)),""))</f>
        <v/>
      </c>
    </row>
    <row r="202">
      <c r="A202" s="25">
        <f>IF($F194="","",IFERROR(INDEX(원장입력!$A$5:$A$204,MATCH($F194&amp;"#7",원장입력!$L$5:$L$204,0)),""))</f>
        <v/>
      </c>
      <c r="B202" s="25">
        <f>IF($F194="","",IFERROR(INDEX(원장입력!$K$5:$K$204,MATCH($F194&amp;"#7",원장입력!$L$5:$L$204,0)),""))</f>
        <v/>
      </c>
      <c r="C202" s="25">
        <f>IF($F194="","",IFERROR(INDEX(원장입력!$F$5:$F$204,MATCH($F194&amp;"#7",원장입력!$L$5:$L$204,0)),""))</f>
        <v/>
      </c>
      <c r="D202" s="27">
        <f>IF($F194="","",IFERROR(INDEX(원장입력!$G$5:$G$204,MATCH($F194&amp;"#7",원장입력!$L$5:$L$204,0)),""))</f>
        <v/>
      </c>
      <c r="E202" s="27">
        <f>IF($F194="","",IFERROR(INDEX(원장입력!$H$5:$H$204,MATCH($F194&amp;"#7",원장입력!$L$5:$L$204,0)),""))</f>
        <v/>
      </c>
    </row>
    <row r="203">
      <c r="A203" s="25">
        <f>IF($F194="","",IFERROR(INDEX(원장입력!$A$5:$A$204,MATCH($F194&amp;"#8",원장입력!$L$5:$L$204,0)),""))</f>
        <v/>
      </c>
      <c r="B203" s="25">
        <f>IF($F194="","",IFERROR(INDEX(원장입력!$K$5:$K$204,MATCH($F194&amp;"#8",원장입력!$L$5:$L$204,0)),""))</f>
        <v/>
      </c>
      <c r="C203" s="25">
        <f>IF($F194="","",IFERROR(INDEX(원장입력!$F$5:$F$204,MATCH($F194&amp;"#8",원장입력!$L$5:$L$204,0)),""))</f>
        <v/>
      </c>
      <c r="D203" s="27">
        <f>IF($F194="","",IFERROR(INDEX(원장입력!$G$5:$G$204,MATCH($F194&amp;"#8",원장입력!$L$5:$L$204,0)),""))</f>
        <v/>
      </c>
      <c r="E203" s="27">
        <f>IF($F194="","",IFERROR(INDEX(원장입력!$H$5:$H$204,MATCH($F194&amp;"#8",원장입력!$L$5:$L$204,0)),""))</f>
        <v/>
      </c>
    </row>
    <row r="204">
      <c r="A204" s="25">
        <f>IF($F194="","",IFERROR(INDEX(원장입력!$A$5:$A$204,MATCH($F194&amp;"#9",원장입력!$L$5:$L$204,0)),""))</f>
        <v/>
      </c>
      <c r="B204" s="25">
        <f>IF($F194="","",IFERROR(INDEX(원장입력!$K$5:$K$204,MATCH($F194&amp;"#9",원장입력!$L$5:$L$204,0)),""))</f>
        <v/>
      </c>
      <c r="C204" s="25">
        <f>IF($F194="","",IFERROR(INDEX(원장입력!$F$5:$F$204,MATCH($F194&amp;"#9",원장입력!$L$5:$L$204,0)),""))</f>
        <v/>
      </c>
      <c r="D204" s="27">
        <f>IF($F194="","",IFERROR(INDEX(원장입력!$G$5:$G$204,MATCH($F194&amp;"#9",원장입력!$L$5:$L$204,0)),""))</f>
        <v/>
      </c>
      <c r="E204" s="27">
        <f>IF($F194="","",IFERROR(INDEX(원장입력!$H$5:$H$204,MATCH($F194&amp;"#9",원장입력!$L$5:$L$204,0)),""))</f>
        <v/>
      </c>
    </row>
    <row r="205">
      <c r="A205" s="25">
        <f>IF($F194="","",IFERROR(INDEX(원장입력!$A$5:$A$204,MATCH($F194&amp;"#10",원장입력!$L$5:$L$204,0)),""))</f>
        <v/>
      </c>
      <c r="B205" s="25">
        <f>IF($F194="","",IFERROR(INDEX(원장입력!$K$5:$K$204,MATCH($F194&amp;"#10",원장입력!$L$5:$L$204,0)),""))</f>
        <v/>
      </c>
      <c r="C205" s="25">
        <f>IF($F194="","",IFERROR(INDEX(원장입력!$F$5:$F$204,MATCH($F194&amp;"#10",원장입력!$L$5:$L$204,0)),""))</f>
        <v/>
      </c>
      <c r="D205" s="27">
        <f>IF($F194="","",IFERROR(INDEX(원장입력!$G$5:$G$204,MATCH($F194&amp;"#10",원장입력!$L$5:$L$204,0)),""))</f>
        <v/>
      </c>
      <c r="E205" s="27">
        <f>IF($F194="","",IFERROR(INDEX(원장입력!$H$5:$H$204,MATCH($F194&amp;"#10",원장입력!$L$5:$L$204,0)),""))</f>
        <v/>
      </c>
    </row>
    <row r="206">
      <c r="A206" s="25">
        <f>IF($F194="","",IFERROR(INDEX(원장입력!$A$5:$A$204,MATCH($F194&amp;"#11",원장입력!$L$5:$L$204,0)),""))</f>
        <v/>
      </c>
      <c r="B206" s="25">
        <f>IF($F194="","",IFERROR(INDEX(원장입력!$K$5:$K$204,MATCH($F194&amp;"#11",원장입력!$L$5:$L$204,0)),""))</f>
        <v/>
      </c>
      <c r="C206" s="25">
        <f>IF($F194="","",IFERROR(INDEX(원장입력!$F$5:$F$204,MATCH($F194&amp;"#11",원장입력!$L$5:$L$204,0)),""))</f>
        <v/>
      </c>
      <c r="D206" s="27">
        <f>IF($F194="","",IFERROR(INDEX(원장입력!$G$5:$G$204,MATCH($F194&amp;"#11",원장입력!$L$5:$L$204,0)),""))</f>
        <v/>
      </c>
      <c r="E206" s="27">
        <f>IF($F194="","",IFERROR(INDEX(원장입력!$H$5:$H$204,MATCH($F194&amp;"#11",원장입력!$L$5:$L$204,0)),""))</f>
        <v/>
      </c>
    </row>
    <row r="207">
      <c r="A207" s="25">
        <f>IF($F194="","",IFERROR(INDEX(원장입력!$A$5:$A$204,MATCH($F194&amp;"#12",원장입력!$L$5:$L$204,0)),""))</f>
        <v/>
      </c>
      <c r="B207" s="25">
        <f>IF($F194="","",IFERROR(INDEX(원장입력!$K$5:$K$204,MATCH($F194&amp;"#12",원장입력!$L$5:$L$204,0)),""))</f>
        <v/>
      </c>
      <c r="C207" s="25">
        <f>IF($F194="","",IFERROR(INDEX(원장입력!$F$5:$F$204,MATCH($F194&amp;"#12",원장입력!$L$5:$L$204,0)),""))</f>
        <v/>
      </c>
      <c r="D207" s="27">
        <f>IF($F194="","",IFERROR(INDEX(원장입력!$G$5:$G$204,MATCH($F194&amp;"#12",원장입력!$L$5:$L$204,0)),""))</f>
        <v/>
      </c>
      <c r="E207" s="27">
        <f>IF($F194="","",IFERROR(INDEX(원장입력!$H$5:$H$204,MATCH($F194&amp;"#12",원장입력!$L$5:$L$204,0)),""))</f>
        <v/>
      </c>
    </row>
    <row r="208">
      <c r="A208" s="25">
        <f>IF($F194="","",IFERROR(INDEX(원장입력!$A$5:$A$204,MATCH($F194&amp;"#13",원장입력!$L$5:$L$204,0)),""))</f>
        <v/>
      </c>
      <c r="B208" s="25">
        <f>IF($F194="","",IFERROR(INDEX(원장입력!$K$5:$K$204,MATCH($F194&amp;"#13",원장입력!$L$5:$L$204,0)),""))</f>
        <v/>
      </c>
      <c r="C208" s="25">
        <f>IF($F194="","",IFERROR(INDEX(원장입력!$F$5:$F$204,MATCH($F194&amp;"#13",원장입력!$L$5:$L$204,0)),""))</f>
        <v/>
      </c>
      <c r="D208" s="27">
        <f>IF($F194="","",IFERROR(INDEX(원장입력!$G$5:$G$204,MATCH($F194&amp;"#13",원장입력!$L$5:$L$204,0)),""))</f>
        <v/>
      </c>
      <c r="E208" s="27">
        <f>IF($F194="","",IFERROR(INDEX(원장입력!$H$5:$H$204,MATCH($F194&amp;"#13",원장입력!$L$5:$L$204,0)),""))</f>
        <v/>
      </c>
    </row>
    <row r="209">
      <c r="A209" s="25">
        <f>IF($F194="","",IFERROR(INDEX(원장입력!$A$5:$A$204,MATCH($F194&amp;"#14",원장입력!$L$5:$L$204,0)),""))</f>
        <v/>
      </c>
      <c r="B209" s="25">
        <f>IF($F194="","",IFERROR(INDEX(원장입력!$K$5:$K$204,MATCH($F194&amp;"#14",원장입력!$L$5:$L$204,0)),""))</f>
        <v/>
      </c>
      <c r="C209" s="25">
        <f>IF($F194="","",IFERROR(INDEX(원장입력!$F$5:$F$204,MATCH($F194&amp;"#14",원장입력!$L$5:$L$204,0)),""))</f>
        <v/>
      </c>
      <c r="D209" s="27">
        <f>IF($F194="","",IFERROR(INDEX(원장입력!$G$5:$G$204,MATCH($F194&amp;"#14",원장입력!$L$5:$L$204,0)),""))</f>
        <v/>
      </c>
      <c r="E209" s="27">
        <f>IF($F194="","",IFERROR(INDEX(원장입력!$H$5:$H$204,MATCH($F194&amp;"#14",원장입력!$L$5:$L$204,0)),""))</f>
        <v/>
      </c>
    </row>
    <row r="210">
      <c r="A210" s="25">
        <f>IF($F194="","",IFERROR(INDEX(원장입력!$A$5:$A$204,MATCH($F194&amp;"#15",원장입력!$L$5:$L$204,0)),""))</f>
        <v/>
      </c>
      <c r="B210" s="25">
        <f>IF($F194="","",IFERROR(INDEX(원장입력!$K$5:$K$204,MATCH($F194&amp;"#15",원장입력!$L$5:$L$204,0)),""))</f>
        <v/>
      </c>
      <c r="C210" s="25">
        <f>IF($F194="","",IFERROR(INDEX(원장입력!$F$5:$F$204,MATCH($F194&amp;"#15",원장입력!$L$5:$L$204,0)),""))</f>
        <v/>
      </c>
      <c r="D210" s="27">
        <f>IF($F194="","",IFERROR(INDEX(원장입력!$G$5:$G$204,MATCH($F194&amp;"#15",원장입력!$L$5:$L$204,0)),""))</f>
        <v/>
      </c>
      <c r="E210" s="27">
        <f>IF($F194="","",IFERROR(INDEX(원장입력!$H$5:$H$204,MATCH($F194&amp;"#15",원장입력!$L$5:$L$204,0)),""))</f>
        <v/>
      </c>
    </row>
    <row r="211">
      <c r="C211" s="30">
        <f>IF($F194="","","원장 합계")</f>
        <v/>
      </c>
      <c r="D211" s="27">
        <f>IF($F194="","",INDEX(결산명세서!$E$5:$E$44,10))</f>
        <v/>
      </c>
      <c r="E211" s="27">
        <f>IF($F194="","",INDEX(결산명세서!$F$5:$F$44,10))</f>
        <v/>
      </c>
    </row>
    <row r="212">
      <c r="C212" s="30">
        <f>IF($F194="","","결산 조정")</f>
        <v/>
      </c>
      <c r="D212" s="27">
        <f>IF($F194="","",INDEX(결산명세서!$G$5:$G$44,10))</f>
        <v/>
      </c>
      <c r="E212" s="27">
        <f>IF($F194="","",INDEX(결산명세서!$H$5:$H$44,10))</f>
        <v/>
      </c>
    </row>
    <row r="213"/>
    <row r="214">
      <c r="A214" s="31">
        <f>IF($F215="","","결산 조정 명세서")</f>
        <v/>
      </c>
      <c r="E214" s="2">
        <f>IF($F215="","","대상 월: 2026-09")</f>
        <v/>
      </c>
    </row>
    <row r="215">
      <c r="A215" s="32">
        <f>IF($F215="","","계정과목:")</f>
        <v/>
      </c>
      <c r="B215" s="32">
        <f>IF($F215="","",INDEX(결산명세서!$D$5:$D$44,11))</f>
        <v/>
      </c>
      <c r="D215" s="32">
        <f>IF($F215="","","당월 잔액:")</f>
        <v/>
      </c>
      <c r="E215" s="33">
        <f>IF($F215="","",INDEX(결산명세서!$I$5:$I$44,11))</f>
        <v/>
      </c>
      <c r="F215" s="34">
        <f>IFERROR(INDEX(결산명세서!$B$5:$B$44,11),"")</f>
        <v/>
      </c>
    </row>
    <row r="216">
      <c r="A216" s="9">
        <f>IF($F215="","","날짜")</f>
        <v/>
      </c>
      <c r="B216" s="9">
        <f>IF($F215="","","거래처")</f>
        <v/>
      </c>
      <c r="C216" s="9">
        <f>IF($F215="","","적요")</f>
        <v/>
      </c>
      <c r="D216" s="9">
        <f>IF($F215="","","차변")</f>
        <v/>
      </c>
      <c r="E216" s="9">
        <f>IF($F215="","","대변")</f>
        <v/>
      </c>
    </row>
    <row r="217">
      <c r="A217" s="25">
        <f>IF($F215="","",IFERROR(INDEX(원장입력!$A$5:$A$204,MATCH($F215&amp;"#1",원장입력!$L$5:$L$204,0)),""))</f>
        <v/>
      </c>
      <c r="B217" s="25">
        <f>IF($F215="","",IFERROR(INDEX(원장입력!$K$5:$K$204,MATCH($F215&amp;"#1",원장입력!$L$5:$L$204,0)),""))</f>
        <v/>
      </c>
      <c r="C217" s="25">
        <f>IF($F215="","",IFERROR(INDEX(원장입력!$F$5:$F$204,MATCH($F215&amp;"#1",원장입력!$L$5:$L$204,0)),""))</f>
        <v/>
      </c>
      <c r="D217" s="27">
        <f>IF($F215="","",IFERROR(INDEX(원장입력!$G$5:$G$204,MATCH($F215&amp;"#1",원장입력!$L$5:$L$204,0)),""))</f>
        <v/>
      </c>
      <c r="E217" s="27">
        <f>IF($F215="","",IFERROR(INDEX(원장입력!$H$5:$H$204,MATCH($F215&amp;"#1",원장입력!$L$5:$L$204,0)),""))</f>
        <v/>
      </c>
    </row>
    <row r="218">
      <c r="A218" s="25">
        <f>IF($F215="","",IFERROR(INDEX(원장입력!$A$5:$A$204,MATCH($F215&amp;"#2",원장입력!$L$5:$L$204,0)),""))</f>
        <v/>
      </c>
      <c r="B218" s="25">
        <f>IF($F215="","",IFERROR(INDEX(원장입력!$K$5:$K$204,MATCH($F215&amp;"#2",원장입력!$L$5:$L$204,0)),""))</f>
        <v/>
      </c>
      <c r="C218" s="25">
        <f>IF($F215="","",IFERROR(INDEX(원장입력!$F$5:$F$204,MATCH($F215&amp;"#2",원장입력!$L$5:$L$204,0)),""))</f>
        <v/>
      </c>
      <c r="D218" s="27">
        <f>IF($F215="","",IFERROR(INDEX(원장입력!$G$5:$G$204,MATCH($F215&amp;"#2",원장입력!$L$5:$L$204,0)),""))</f>
        <v/>
      </c>
      <c r="E218" s="27">
        <f>IF($F215="","",IFERROR(INDEX(원장입력!$H$5:$H$204,MATCH($F215&amp;"#2",원장입력!$L$5:$L$204,0)),""))</f>
        <v/>
      </c>
    </row>
    <row r="219">
      <c r="A219" s="25">
        <f>IF($F215="","",IFERROR(INDEX(원장입력!$A$5:$A$204,MATCH($F215&amp;"#3",원장입력!$L$5:$L$204,0)),""))</f>
        <v/>
      </c>
      <c r="B219" s="25">
        <f>IF($F215="","",IFERROR(INDEX(원장입력!$K$5:$K$204,MATCH($F215&amp;"#3",원장입력!$L$5:$L$204,0)),""))</f>
        <v/>
      </c>
      <c r="C219" s="25">
        <f>IF($F215="","",IFERROR(INDEX(원장입력!$F$5:$F$204,MATCH($F215&amp;"#3",원장입력!$L$5:$L$204,0)),""))</f>
        <v/>
      </c>
      <c r="D219" s="27">
        <f>IF($F215="","",IFERROR(INDEX(원장입력!$G$5:$G$204,MATCH($F215&amp;"#3",원장입력!$L$5:$L$204,0)),""))</f>
        <v/>
      </c>
      <c r="E219" s="27">
        <f>IF($F215="","",IFERROR(INDEX(원장입력!$H$5:$H$204,MATCH($F215&amp;"#3",원장입력!$L$5:$L$204,0)),""))</f>
        <v/>
      </c>
    </row>
    <row r="220">
      <c r="A220" s="25">
        <f>IF($F215="","",IFERROR(INDEX(원장입력!$A$5:$A$204,MATCH($F215&amp;"#4",원장입력!$L$5:$L$204,0)),""))</f>
        <v/>
      </c>
      <c r="B220" s="25">
        <f>IF($F215="","",IFERROR(INDEX(원장입력!$K$5:$K$204,MATCH($F215&amp;"#4",원장입력!$L$5:$L$204,0)),""))</f>
        <v/>
      </c>
      <c r="C220" s="25">
        <f>IF($F215="","",IFERROR(INDEX(원장입력!$F$5:$F$204,MATCH($F215&amp;"#4",원장입력!$L$5:$L$204,0)),""))</f>
        <v/>
      </c>
      <c r="D220" s="27">
        <f>IF($F215="","",IFERROR(INDEX(원장입력!$G$5:$G$204,MATCH($F215&amp;"#4",원장입력!$L$5:$L$204,0)),""))</f>
        <v/>
      </c>
      <c r="E220" s="27">
        <f>IF($F215="","",IFERROR(INDEX(원장입력!$H$5:$H$204,MATCH($F215&amp;"#4",원장입력!$L$5:$L$204,0)),""))</f>
        <v/>
      </c>
    </row>
    <row r="221">
      <c r="A221" s="25">
        <f>IF($F215="","",IFERROR(INDEX(원장입력!$A$5:$A$204,MATCH($F215&amp;"#5",원장입력!$L$5:$L$204,0)),""))</f>
        <v/>
      </c>
      <c r="B221" s="25">
        <f>IF($F215="","",IFERROR(INDEX(원장입력!$K$5:$K$204,MATCH($F215&amp;"#5",원장입력!$L$5:$L$204,0)),""))</f>
        <v/>
      </c>
      <c r="C221" s="25">
        <f>IF($F215="","",IFERROR(INDEX(원장입력!$F$5:$F$204,MATCH($F215&amp;"#5",원장입력!$L$5:$L$204,0)),""))</f>
        <v/>
      </c>
      <c r="D221" s="27">
        <f>IF($F215="","",IFERROR(INDEX(원장입력!$G$5:$G$204,MATCH($F215&amp;"#5",원장입력!$L$5:$L$204,0)),""))</f>
        <v/>
      </c>
      <c r="E221" s="27">
        <f>IF($F215="","",IFERROR(INDEX(원장입력!$H$5:$H$204,MATCH($F215&amp;"#5",원장입력!$L$5:$L$204,0)),""))</f>
        <v/>
      </c>
    </row>
    <row r="222">
      <c r="A222" s="25">
        <f>IF($F215="","",IFERROR(INDEX(원장입력!$A$5:$A$204,MATCH($F215&amp;"#6",원장입력!$L$5:$L$204,0)),""))</f>
        <v/>
      </c>
      <c r="B222" s="25">
        <f>IF($F215="","",IFERROR(INDEX(원장입력!$K$5:$K$204,MATCH($F215&amp;"#6",원장입력!$L$5:$L$204,0)),""))</f>
        <v/>
      </c>
      <c r="C222" s="25">
        <f>IF($F215="","",IFERROR(INDEX(원장입력!$F$5:$F$204,MATCH($F215&amp;"#6",원장입력!$L$5:$L$204,0)),""))</f>
        <v/>
      </c>
      <c r="D222" s="27">
        <f>IF($F215="","",IFERROR(INDEX(원장입력!$G$5:$G$204,MATCH($F215&amp;"#6",원장입력!$L$5:$L$204,0)),""))</f>
        <v/>
      </c>
      <c r="E222" s="27">
        <f>IF($F215="","",IFERROR(INDEX(원장입력!$H$5:$H$204,MATCH($F215&amp;"#6",원장입력!$L$5:$L$204,0)),""))</f>
        <v/>
      </c>
    </row>
    <row r="223">
      <c r="A223" s="25">
        <f>IF($F215="","",IFERROR(INDEX(원장입력!$A$5:$A$204,MATCH($F215&amp;"#7",원장입력!$L$5:$L$204,0)),""))</f>
        <v/>
      </c>
      <c r="B223" s="25">
        <f>IF($F215="","",IFERROR(INDEX(원장입력!$K$5:$K$204,MATCH($F215&amp;"#7",원장입력!$L$5:$L$204,0)),""))</f>
        <v/>
      </c>
      <c r="C223" s="25">
        <f>IF($F215="","",IFERROR(INDEX(원장입력!$F$5:$F$204,MATCH($F215&amp;"#7",원장입력!$L$5:$L$204,0)),""))</f>
        <v/>
      </c>
      <c r="D223" s="27">
        <f>IF($F215="","",IFERROR(INDEX(원장입력!$G$5:$G$204,MATCH($F215&amp;"#7",원장입력!$L$5:$L$204,0)),""))</f>
        <v/>
      </c>
      <c r="E223" s="27">
        <f>IF($F215="","",IFERROR(INDEX(원장입력!$H$5:$H$204,MATCH($F215&amp;"#7",원장입력!$L$5:$L$204,0)),""))</f>
        <v/>
      </c>
    </row>
    <row r="224">
      <c r="A224" s="25">
        <f>IF($F215="","",IFERROR(INDEX(원장입력!$A$5:$A$204,MATCH($F215&amp;"#8",원장입력!$L$5:$L$204,0)),""))</f>
        <v/>
      </c>
      <c r="B224" s="25">
        <f>IF($F215="","",IFERROR(INDEX(원장입력!$K$5:$K$204,MATCH($F215&amp;"#8",원장입력!$L$5:$L$204,0)),""))</f>
        <v/>
      </c>
      <c r="C224" s="25">
        <f>IF($F215="","",IFERROR(INDEX(원장입력!$F$5:$F$204,MATCH($F215&amp;"#8",원장입력!$L$5:$L$204,0)),""))</f>
        <v/>
      </c>
      <c r="D224" s="27">
        <f>IF($F215="","",IFERROR(INDEX(원장입력!$G$5:$G$204,MATCH($F215&amp;"#8",원장입력!$L$5:$L$204,0)),""))</f>
        <v/>
      </c>
      <c r="E224" s="27">
        <f>IF($F215="","",IFERROR(INDEX(원장입력!$H$5:$H$204,MATCH($F215&amp;"#8",원장입력!$L$5:$L$204,0)),""))</f>
        <v/>
      </c>
    </row>
    <row r="225">
      <c r="A225" s="25">
        <f>IF($F215="","",IFERROR(INDEX(원장입력!$A$5:$A$204,MATCH($F215&amp;"#9",원장입력!$L$5:$L$204,0)),""))</f>
        <v/>
      </c>
      <c r="B225" s="25">
        <f>IF($F215="","",IFERROR(INDEX(원장입력!$K$5:$K$204,MATCH($F215&amp;"#9",원장입력!$L$5:$L$204,0)),""))</f>
        <v/>
      </c>
      <c r="C225" s="25">
        <f>IF($F215="","",IFERROR(INDEX(원장입력!$F$5:$F$204,MATCH($F215&amp;"#9",원장입력!$L$5:$L$204,0)),""))</f>
        <v/>
      </c>
      <c r="D225" s="27">
        <f>IF($F215="","",IFERROR(INDEX(원장입력!$G$5:$G$204,MATCH($F215&amp;"#9",원장입력!$L$5:$L$204,0)),""))</f>
        <v/>
      </c>
      <c r="E225" s="27">
        <f>IF($F215="","",IFERROR(INDEX(원장입력!$H$5:$H$204,MATCH($F215&amp;"#9",원장입력!$L$5:$L$204,0)),""))</f>
        <v/>
      </c>
    </row>
    <row r="226">
      <c r="A226" s="25">
        <f>IF($F215="","",IFERROR(INDEX(원장입력!$A$5:$A$204,MATCH($F215&amp;"#10",원장입력!$L$5:$L$204,0)),""))</f>
        <v/>
      </c>
      <c r="B226" s="25">
        <f>IF($F215="","",IFERROR(INDEX(원장입력!$K$5:$K$204,MATCH($F215&amp;"#10",원장입력!$L$5:$L$204,0)),""))</f>
        <v/>
      </c>
      <c r="C226" s="25">
        <f>IF($F215="","",IFERROR(INDEX(원장입력!$F$5:$F$204,MATCH($F215&amp;"#10",원장입력!$L$5:$L$204,0)),""))</f>
        <v/>
      </c>
      <c r="D226" s="27">
        <f>IF($F215="","",IFERROR(INDEX(원장입력!$G$5:$G$204,MATCH($F215&amp;"#10",원장입력!$L$5:$L$204,0)),""))</f>
        <v/>
      </c>
      <c r="E226" s="27">
        <f>IF($F215="","",IFERROR(INDEX(원장입력!$H$5:$H$204,MATCH($F215&amp;"#10",원장입력!$L$5:$L$204,0)),""))</f>
        <v/>
      </c>
    </row>
    <row r="227">
      <c r="A227" s="25">
        <f>IF($F215="","",IFERROR(INDEX(원장입력!$A$5:$A$204,MATCH($F215&amp;"#11",원장입력!$L$5:$L$204,0)),""))</f>
        <v/>
      </c>
      <c r="B227" s="25">
        <f>IF($F215="","",IFERROR(INDEX(원장입력!$K$5:$K$204,MATCH($F215&amp;"#11",원장입력!$L$5:$L$204,0)),""))</f>
        <v/>
      </c>
      <c r="C227" s="25">
        <f>IF($F215="","",IFERROR(INDEX(원장입력!$F$5:$F$204,MATCH($F215&amp;"#11",원장입력!$L$5:$L$204,0)),""))</f>
        <v/>
      </c>
      <c r="D227" s="27">
        <f>IF($F215="","",IFERROR(INDEX(원장입력!$G$5:$G$204,MATCH($F215&amp;"#11",원장입력!$L$5:$L$204,0)),""))</f>
        <v/>
      </c>
      <c r="E227" s="27">
        <f>IF($F215="","",IFERROR(INDEX(원장입력!$H$5:$H$204,MATCH($F215&amp;"#11",원장입력!$L$5:$L$204,0)),""))</f>
        <v/>
      </c>
    </row>
    <row r="228">
      <c r="A228" s="25">
        <f>IF($F215="","",IFERROR(INDEX(원장입력!$A$5:$A$204,MATCH($F215&amp;"#12",원장입력!$L$5:$L$204,0)),""))</f>
        <v/>
      </c>
      <c r="B228" s="25">
        <f>IF($F215="","",IFERROR(INDEX(원장입력!$K$5:$K$204,MATCH($F215&amp;"#12",원장입력!$L$5:$L$204,0)),""))</f>
        <v/>
      </c>
      <c r="C228" s="25">
        <f>IF($F215="","",IFERROR(INDEX(원장입력!$F$5:$F$204,MATCH($F215&amp;"#12",원장입력!$L$5:$L$204,0)),""))</f>
        <v/>
      </c>
      <c r="D228" s="27">
        <f>IF($F215="","",IFERROR(INDEX(원장입력!$G$5:$G$204,MATCH($F215&amp;"#12",원장입력!$L$5:$L$204,0)),""))</f>
        <v/>
      </c>
      <c r="E228" s="27">
        <f>IF($F215="","",IFERROR(INDEX(원장입력!$H$5:$H$204,MATCH($F215&amp;"#12",원장입력!$L$5:$L$204,0)),""))</f>
        <v/>
      </c>
    </row>
    <row r="229">
      <c r="A229" s="25">
        <f>IF($F215="","",IFERROR(INDEX(원장입력!$A$5:$A$204,MATCH($F215&amp;"#13",원장입력!$L$5:$L$204,0)),""))</f>
        <v/>
      </c>
      <c r="B229" s="25">
        <f>IF($F215="","",IFERROR(INDEX(원장입력!$K$5:$K$204,MATCH($F215&amp;"#13",원장입력!$L$5:$L$204,0)),""))</f>
        <v/>
      </c>
      <c r="C229" s="25">
        <f>IF($F215="","",IFERROR(INDEX(원장입력!$F$5:$F$204,MATCH($F215&amp;"#13",원장입력!$L$5:$L$204,0)),""))</f>
        <v/>
      </c>
      <c r="D229" s="27">
        <f>IF($F215="","",IFERROR(INDEX(원장입력!$G$5:$G$204,MATCH($F215&amp;"#13",원장입력!$L$5:$L$204,0)),""))</f>
        <v/>
      </c>
      <c r="E229" s="27">
        <f>IF($F215="","",IFERROR(INDEX(원장입력!$H$5:$H$204,MATCH($F215&amp;"#13",원장입력!$L$5:$L$204,0)),""))</f>
        <v/>
      </c>
    </row>
    <row r="230">
      <c r="A230" s="25">
        <f>IF($F215="","",IFERROR(INDEX(원장입력!$A$5:$A$204,MATCH($F215&amp;"#14",원장입력!$L$5:$L$204,0)),""))</f>
        <v/>
      </c>
      <c r="B230" s="25">
        <f>IF($F215="","",IFERROR(INDEX(원장입력!$K$5:$K$204,MATCH($F215&amp;"#14",원장입력!$L$5:$L$204,0)),""))</f>
        <v/>
      </c>
      <c r="C230" s="25">
        <f>IF($F215="","",IFERROR(INDEX(원장입력!$F$5:$F$204,MATCH($F215&amp;"#14",원장입력!$L$5:$L$204,0)),""))</f>
        <v/>
      </c>
      <c r="D230" s="27">
        <f>IF($F215="","",IFERROR(INDEX(원장입력!$G$5:$G$204,MATCH($F215&amp;"#14",원장입력!$L$5:$L$204,0)),""))</f>
        <v/>
      </c>
      <c r="E230" s="27">
        <f>IF($F215="","",IFERROR(INDEX(원장입력!$H$5:$H$204,MATCH($F215&amp;"#14",원장입력!$L$5:$L$204,0)),""))</f>
        <v/>
      </c>
    </row>
    <row r="231">
      <c r="A231" s="25">
        <f>IF($F215="","",IFERROR(INDEX(원장입력!$A$5:$A$204,MATCH($F215&amp;"#15",원장입력!$L$5:$L$204,0)),""))</f>
        <v/>
      </c>
      <c r="B231" s="25">
        <f>IF($F215="","",IFERROR(INDEX(원장입력!$K$5:$K$204,MATCH($F215&amp;"#15",원장입력!$L$5:$L$204,0)),""))</f>
        <v/>
      </c>
      <c r="C231" s="25">
        <f>IF($F215="","",IFERROR(INDEX(원장입력!$F$5:$F$204,MATCH($F215&amp;"#15",원장입력!$L$5:$L$204,0)),""))</f>
        <v/>
      </c>
      <c r="D231" s="27">
        <f>IF($F215="","",IFERROR(INDEX(원장입력!$G$5:$G$204,MATCH($F215&amp;"#15",원장입력!$L$5:$L$204,0)),""))</f>
        <v/>
      </c>
      <c r="E231" s="27">
        <f>IF($F215="","",IFERROR(INDEX(원장입력!$H$5:$H$204,MATCH($F215&amp;"#15",원장입력!$L$5:$L$204,0)),""))</f>
        <v/>
      </c>
    </row>
    <row r="232">
      <c r="C232" s="30">
        <f>IF($F215="","","원장 합계")</f>
        <v/>
      </c>
      <c r="D232" s="27">
        <f>IF($F215="","",INDEX(결산명세서!$E$5:$E$44,11))</f>
        <v/>
      </c>
      <c r="E232" s="27">
        <f>IF($F215="","",INDEX(결산명세서!$F$5:$F$44,11))</f>
        <v/>
      </c>
    </row>
    <row r="233">
      <c r="C233" s="30">
        <f>IF($F215="","","결산 조정")</f>
        <v/>
      </c>
      <c r="D233" s="27">
        <f>IF($F215="","",INDEX(결산명세서!$G$5:$G$44,11))</f>
        <v/>
      </c>
      <c r="E233" s="27">
        <f>IF($F215="","",INDEX(결산명세서!$H$5:$H$44,11))</f>
        <v/>
      </c>
    </row>
    <row r="234"/>
    <row r="235">
      <c r="A235" s="31">
        <f>IF($F236="","","결산 조정 명세서")</f>
        <v/>
      </c>
      <c r="E235" s="2">
        <f>IF($F236="","","대상 월: 2026-09")</f>
        <v/>
      </c>
    </row>
    <row r="236">
      <c r="A236" s="32">
        <f>IF($F236="","","계정과목:")</f>
        <v/>
      </c>
      <c r="B236" s="32">
        <f>IF($F236="","",INDEX(결산명세서!$D$5:$D$44,12))</f>
        <v/>
      </c>
      <c r="D236" s="32">
        <f>IF($F236="","","당월 잔액:")</f>
        <v/>
      </c>
      <c r="E236" s="33">
        <f>IF($F236="","",INDEX(결산명세서!$I$5:$I$44,12))</f>
        <v/>
      </c>
      <c r="F236" s="34">
        <f>IFERROR(INDEX(결산명세서!$B$5:$B$44,12),"")</f>
        <v/>
      </c>
    </row>
    <row r="237">
      <c r="A237" s="9">
        <f>IF($F236="","","날짜")</f>
        <v/>
      </c>
      <c r="B237" s="9">
        <f>IF($F236="","","거래처")</f>
        <v/>
      </c>
      <c r="C237" s="9">
        <f>IF($F236="","","적요")</f>
        <v/>
      </c>
      <c r="D237" s="9">
        <f>IF($F236="","","차변")</f>
        <v/>
      </c>
      <c r="E237" s="9">
        <f>IF($F236="","","대변")</f>
        <v/>
      </c>
    </row>
    <row r="238">
      <c r="A238" s="25">
        <f>IF($F236="","",IFERROR(INDEX(원장입력!$A$5:$A$204,MATCH($F236&amp;"#1",원장입력!$L$5:$L$204,0)),""))</f>
        <v/>
      </c>
      <c r="B238" s="25">
        <f>IF($F236="","",IFERROR(INDEX(원장입력!$K$5:$K$204,MATCH($F236&amp;"#1",원장입력!$L$5:$L$204,0)),""))</f>
        <v/>
      </c>
      <c r="C238" s="25">
        <f>IF($F236="","",IFERROR(INDEX(원장입력!$F$5:$F$204,MATCH($F236&amp;"#1",원장입력!$L$5:$L$204,0)),""))</f>
        <v/>
      </c>
      <c r="D238" s="27">
        <f>IF($F236="","",IFERROR(INDEX(원장입력!$G$5:$G$204,MATCH($F236&amp;"#1",원장입력!$L$5:$L$204,0)),""))</f>
        <v/>
      </c>
      <c r="E238" s="27">
        <f>IF($F236="","",IFERROR(INDEX(원장입력!$H$5:$H$204,MATCH($F236&amp;"#1",원장입력!$L$5:$L$204,0)),""))</f>
        <v/>
      </c>
    </row>
    <row r="239">
      <c r="A239" s="25">
        <f>IF($F236="","",IFERROR(INDEX(원장입력!$A$5:$A$204,MATCH($F236&amp;"#2",원장입력!$L$5:$L$204,0)),""))</f>
        <v/>
      </c>
      <c r="B239" s="25">
        <f>IF($F236="","",IFERROR(INDEX(원장입력!$K$5:$K$204,MATCH($F236&amp;"#2",원장입력!$L$5:$L$204,0)),""))</f>
        <v/>
      </c>
      <c r="C239" s="25">
        <f>IF($F236="","",IFERROR(INDEX(원장입력!$F$5:$F$204,MATCH($F236&amp;"#2",원장입력!$L$5:$L$204,0)),""))</f>
        <v/>
      </c>
      <c r="D239" s="27">
        <f>IF($F236="","",IFERROR(INDEX(원장입력!$G$5:$G$204,MATCH($F236&amp;"#2",원장입력!$L$5:$L$204,0)),""))</f>
        <v/>
      </c>
      <c r="E239" s="27">
        <f>IF($F236="","",IFERROR(INDEX(원장입력!$H$5:$H$204,MATCH($F236&amp;"#2",원장입력!$L$5:$L$204,0)),""))</f>
        <v/>
      </c>
    </row>
    <row r="240">
      <c r="A240" s="25">
        <f>IF($F236="","",IFERROR(INDEX(원장입력!$A$5:$A$204,MATCH($F236&amp;"#3",원장입력!$L$5:$L$204,0)),""))</f>
        <v/>
      </c>
      <c r="B240" s="25">
        <f>IF($F236="","",IFERROR(INDEX(원장입력!$K$5:$K$204,MATCH($F236&amp;"#3",원장입력!$L$5:$L$204,0)),""))</f>
        <v/>
      </c>
      <c r="C240" s="25">
        <f>IF($F236="","",IFERROR(INDEX(원장입력!$F$5:$F$204,MATCH($F236&amp;"#3",원장입력!$L$5:$L$204,0)),""))</f>
        <v/>
      </c>
      <c r="D240" s="27">
        <f>IF($F236="","",IFERROR(INDEX(원장입력!$G$5:$G$204,MATCH($F236&amp;"#3",원장입력!$L$5:$L$204,0)),""))</f>
        <v/>
      </c>
      <c r="E240" s="27">
        <f>IF($F236="","",IFERROR(INDEX(원장입력!$H$5:$H$204,MATCH($F236&amp;"#3",원장입력!$L$5:$L$204,0)),""))</f>
        <v/>
      </c>
    </row>
    <row r="241">
      <c r="A241" s="25">
        <f>IF($F236="","",IFERROR(INDEX(원장입력!$A$5:$A$204,MATCH($F236&amp;"#4",원장입력!$L$5:$L$204,0)),""))</f>
        <v/>
      </c>
      <c r="B241" s="25">
        <f>IF($F236="","",IFERROR(INDEX(원장입력!$K$5:$K$204,MATCH($F236&amp;"#4",원장입력!$L$5:$L$204,0)),""))</f>
        <v/>
      </c>
      <c r="C241" s="25">
        <f>IF($F236="","",IFERROR(INDEX(원장입력!$F$5:$F$204,MATCH($F236&amp;"#4",원장입력!$L$5:$L$204,0)),""))</f>
        <v/>
      </c>
      <c r="D241" s="27">
        <f>IF($F236="","",IFERROR(INDEX(원장입력!$G$5:$G$204,MATCH($F236&amp;"#4",원장입력!$L$5:$L$204,0)),""))</f>
        <v/>
      </c>
      <c r="E241" s="27">
        <f>IF($F236="","",IFERROR(INDEX(원장입력!$H$5:$H$204,MATCH($F236&amp;"#4",원장입력!$L$5:$L$204,0)),""))</f>
        <v/>
      </c>
    </row>
    <row r="242">
      <c r="A242" s="25">
        <f>IF($F236="","",IFERROR(INDEX(원장입력!$A$5:$A$204,MATCH($F236&amp;"#5",원장입력!$L$5:$L$204,0)),""))</f>
        <v/>
      </c>
      <c r="B242" s="25">
        <f>IF($F236="","",IFERROR(INDEX(원장입력!$K$5:$K$204,MATCH($F236&amp;"#5",원장입력!$L$5:$L$204,0)),""))</f>
        <v/>
      </c>
      <c r="C242" s="25">
        <f>IF($F236="","",IFERROR(INDEX(원장입력!$F$5:$F$204,MATCH($F236&amp;"#5",원장입력!$L$5:$L$204,0)),""))</f>
        <v/>
      </c>
      <c r="D242" s="27">
        <f>IF($F236="","",IFERROR(INDEX(원장입력!$G$5:$G$204,MATCH($F236&amp;"#5",원장입력!$L$5:$L$204,0)),""))</f>
        <v/>
      </c>
      <c r="E242" s="27">
        <f>IF($F236="","",IFERROR(INDEX(원장입력!$H$5:$H$204,MATCH($F236&amp;"#5",원장입력!$L$5:$L$204,0)),""))</f>
        <v/>
      </c>
    </row>
    <row r="243">
      <c r="A243" s="25">
        <f>IF($F236="","",IFERROR(INDEX(원장입력!$A$5:$A$204,MATCH($F236&amp;"#6",원장입력!$L$5:$L$204,0)),""))</f>
        <v/>
      </c>
      <c r="B243" s="25">
        <f>IF($F236="","",IFERROR(INDEX(원장입력!$K$5:$K$204,MATCH($F236&amp;"#6",원장입력!$L$5:$L$204,0)),""))</f>
        <v/>
      </c>
      <c r="C243" s="25">
        <f>IF($F236="","",IFERROR(INDEX(원장입력!$F$5:$F$204,MATCH($F236&amp;"#6",원장입력!$L$5:$L$204,0)),""))</f>
        <v/>
      </c>
      <c r="D243" s="27">
        <f>IF($F236="","",IFERROR(INDEX(원장입력!$G$5:$G$204,MATCH($F236&amp;"#6",원장입력!$L$5:$L$204,0)),""))</f>
        <v/>
      </c>
      <c r="E243" s="27">
        <f>IF($F236="","",IFERROR(INDEX(원장입력!$H$5:$H$204,MATCH($F236&amp;"#6",원장입력!$L$5:$L$204,0)),""))</f>
        <v/>
      </c>
    </row>
    <row r="244">
      <c r="A244" s="25">
        <f>IF($F236="","",IFERROR(INDEX(원장입력!$A$5:$A$204,MATCH($F236&amp;"#7",원장입력!$L$5:$L$204,0)),""))</f>
        <v/>
      </c>
      <c r="B244" s="25">
        <f>IF($F236="","",IFERROR(INDEX(원장입력!$K$5:$K$204,MATCH($F236&amp;"#7",원장입력!$L$5:$L$204,0)),""))</f>
        <v/>
      </c>
      <c r="C244" s="25">
        <f>IF($F236="","",IFERROR(INDEX(원장입력!$F$5:$F$204,MATCH($F236&amp;"#7",원장입력!$L$5:$L$204,0)),""))</f>
        <v/>
      </c>
      <c r="D244" s="27">
        <f>IF($F236="","",IFERROR(INDEX(원장입력!$G$5:$G$204,MATCH($F236&amp;"#7",원장입력!$L$5:$L$204,0)),""))</f>
        <v/>
      </c>
      <c r="E244" s="27">
        <f>IF($F236="","",IFERROR(INDEX(원장입력!$H$5:$H$204,MATCH($F236&amp;"#7",원장입력!$L$5:$L$204,0)),""))</f>
        <v/>
      </c>
    </row>
    <row r="245">
      <c r="A245" s="25">
        <f>IF($F236="","",IFERROR(INDEX(원장입력!$A$5:$A$204,MATCH($F236&amp;"#8",원장입력!$L$5:$L$204,0)),""))</f>
        <v/>
      </c>
      <c r="B245" s="25">
        <f>IF($F236="","",IFERROR(INDEX(원장입력!$K$5:$K$204,MATCH($F236&amp;"#8",원장입력!$L$5:$L$204,0)),""))</f>
        <v/>
      </c>
      <c r="C245" s="25">
        <f>IF($F236="","",IFERROR(INDEX(원장입력!$F$5:$F$204,MATCH($F236&amp;"#8",원장입력!$L$5:$L$204,0)),""))</f>
        <v/>
      </c>
      <c r="D245" s="27">
        <f>IF($F236="","",IFERROR(INDEX(원장입력!$G$5:$G$204,MATCH($F236&amp;"#8",원장입력!$L$5:$L$204,0)),""))</f>
        <v/>
      </c>
      <c r="E245" s="27">
        <f>IF($F236="","",IFERROR(INDEX(원장입력!$H$5:$H$204,MATCH($F236&amp;"#8",원장입력!$L$5:$L$204,0)),""))</f>
        <v/>
      </c>
    </row>
    <row r="246">
      <c r="A246" s="25">
        <f>IF($F236="","",IFERROR(INDEX(원장입력!$A$5:$A$204,MATCH($F236&amp;"#9",원장입력!$L$5:$L$204,0)),""))</f>
        <v/>
      </c>
      <c r="B246" s="25">
        <f>IF($F236="","",IFERROR(INDEX(원장입력!$K$5:$K$204,MATCH($F236&amp;"#9",원장입력!$L$5:$L$204,0)),""))</f>
        <v/>
      </c>
      <c r="C246" s="25">
        <f>IF($F236="","",IFERROR(INDEX(원장입력!$F$5:$F$204,MATCH($F236&amp;"#9",원장입력!$L$5:$L$204,0)),""))</f>
        <v/>
      </c>
      <c r="D246" s="27">
        <f>IF($F236="","",IFERROR(INDEX(원장입력!$G$5:$G$204,MATCH($F236&amp;"#9",원장입력!$L$5:$L$204,0)),""))</f>
        <v/>
      </c>
      <c r="E246" s="27">
        <f>IF($F236="","",IFERROR(INDEX(원장입력!$H$5:$H$204,MATCH($F236&amp;"#9",원장입력!$L$5:$L$204,0)),""))</f>
        <v/>
      </c>
    </row>
    <row r="247">
      <c r="A247" s="25">
        <f>IF($F236="","",IFERROR(INDEX(원장입력!$A$5:$A$204,MATCH($F236&amp;"#10",원장입력!$L$5:$L$204,0)),""))</f>
        <v/>
      </c>
      <c r="B247" s="25">
        <f>IF($F236="","",IFERROR(INDEX(원장입력!$K$5:$K$204,MATCH($F236&amp;"#10",원장입력!$L$5:$L$204,0)),""))</f>
        <v/>
      </c>
      <c r="C247" s="25">
        <f>IF($F236="","",IFERROR(INDEX(원장입력!$F$5:$F$204,MATCH($F236&amp;"#10",원장입력!$L$5:$L$204,0)),""))</f>
        <v/>
      </c>
      <c r="D247" s="27">
        <f>IF($F236="","",IFERROR(INDEX(원장입력!$G$5:$G$204,MATCH($F236&amp;"#10",원장입력!$L$5:$L$204,0)),""))</f>
        <v/>
      </c>
      <c r="E247" s="27">
        <f>IF($F236="","",IFERROR(INDEX(원장입력!$H$5:$H$204,MATCH($F236&amp;"#10",원장입력!$L$5:$L$204,0)),""))</f>
        <v/>
      </c>
    </row>
    <row r="248">
      <c r="A248" s="25">
        <f>IF($F236="","",IFERROR(INDEX(원장입력!$A$5:$A$204,MATCH($F236&amp;"#11",원장입력!$L$5:$L$204,0)),""))</f>
        <v/>
      </c>
      <c r="B248" s="25">
        <f>IF($F236="","",IFERROR(INDEX(원장입력!$K$5:$K$204,MATCH($F236&amp;"#11",원장입력!$L$5:$L$204,0)),""))</f>
        <v/>
      </c>
      <c r="C248" s="25">
        <f>IF($F236="","",IFERROR(INDEX(원장입력!$F$5:$F$204,MATCH($F236&amp;"#11",원장입력!$L$5:$L$204,0)),""))</f>
        <v/>
      </c>
      <c r="D248" s="27">
        <f>IF($F236="","",IFERROR(INDEX(원장입력!$G$5:$G$204,MATCH($F236&amp;"#11",원장입력!$L$5:$L$204,0)),""))</f>
        <v/>
      </c>
      <c r="E248" s="27">
        <f>IF($F236="","",IFERROR(INDEX(원장입력!$H$5:$H$204,MATCH($F236&amp;"#11",원장입력!$L$5:$L$204,0)),""))</f>
        <v/>
      </c>
    </row>
    <row r="249">
      <c r="A249" s="25">
        <f>IF($F236="","",IFERROR(INDEX(원장입력!$A$5:$A$204,MATCH($F236&amp;"#12",원장입력!$L$5:$L$204,0)),""))</f>
        <v/>
      </c>
      <c r="B249" s="25">
        <f>IF($F236="","",IFERROR(INDEX(원장입력!$K$5:$K$204,MATCH($F236&amp;"#12",원장입력!$L$5:$L$204,0)),""))</f>
        <v/>
      </c>
      <c r="C249" s="25">
        <f>IF($F236="","",IFERROR(INDEX(원장입력!$F$5:$F$204,MATCH($F236&amp;"#12",원장입력!$L$5:$L$204,0)),""))</f>
        <v/>
      </c>
      <c r="D249" s="27">
        <f>IF($F236="","",IFERROR(INDEX(원장입력!$G$5:$G$204,MATCH($F236&amp;"#12",원장입력!$L$5:$L$204,0)),""))</f>
        <v/>
      </c>
      <c r="E249" s="27">
        <f>IF($F236="","",IFERROR(INDEX(원장입력!$H$5:$H$204,MATCH($F236&amp;"#12",원장입력!$L$5:$L$204,0)),""))</f>
        <v/>
      </c>
    </row>
    <row r="250">
      <c r="A250" s="25">
        <f>IF($F236="","",IFERROR(INDEX(원장입력!$A$5:$A$204,MATCH($F236&amp;"#13",원장입력!$L$5:$L$204,0)),""))</f>
        <v/>
      </c>
      <c r="B250" s="25">
        <f>IF($F236="","",IFERROR(INDEX(원장입력!$K$5:$K$204,MATCH($F236&amp;"#13",원장입력!$L$5:$L$204,0)),""))</f>
        <v/>
      </c>
      <c r="C250" s="25">
        <f>IF($F236="","",IFERROR(INDEX(원장입력!$F$5:$F$204,MATCH($F236&amp;"#13",원장입력!$L$5:$L$204,0)),""))</f>
        <v/>
      </c>
      <c r="D250" s="27">
        <f>IF($F236="","",IFERROR(INDEX(원장입력!$G$5:$G$204,MATCH($F236&amp;"#13",원장입력!$L$5:$L$204,0)),""))</f>
        <v/>
      </c>
      <c r="E250" s="27">
        <f>IF($F236="","",IFERROR(INDEX(원장입력!$H$5:$H$204,MATCH($F236&amp;"#13",원장입력!$L$5:$L$204,0)),""))</f>
        <v/>
      </c>
    </row>
    <row r="251">
      <c r="A251" s="25">
        <f>IF($F236="","",IFERROR(INDEX(원장입력!$A$5:$A$204,MATCH($F236&amp;"#14",원장입력!$L$5:$L$204,0)),""))</f>
        <v/>
      </c>
      <c r="B251" s="25">
        <f>IF($F236="","",IFERROR(INDEX(원장입력!$K$5:$K$204,MATCH($F236&amp;"#14",원장입력!$L$5:$L$204,0)),""))</f>
        <v/>
      </c>
      <c r="C251" s="25">
        <f>IF($F236="","",IFERROR(INDEX(원장입력!$F$5:$F$204,MATCH($F236&amp;"#14",원장입력!$L$5:$L$204,0)),""))</f>
        <v/>
      </c>
      <c r="D251" s="27">
        <f>IF($F236="","",IFERROR(INDEX(원장입력!$G$5:$G$204,MATCH($F236&amp;"#14",원장입력!$L$5:$L$204,0)),""))</f>
        <v/>
      </c>
      <c r="E251" s="27">
        <f>IF($F236="","",IFERROR(INDEX(원장입력!$H$5:$H$204,MATCH($F236&amp;"#14",원장입력!$L$5:$L$204,0)),""))</f>
        <v/>
      </c>
    </row>
    <row r="252">
      <c r="A252" s="25">
        <f>IF($F236="","",IFERROR(INDEX(원장입력!$A$5:$A$204,MATCH($F236&amp;"#15",원장입력!$L$5:$L$204,0)),""))</f>
        <v/>
      </c>
      <c r="B252" s="25">
        <f>IF($F236="","",IFERROR(INDEX(원장입력!$K$5:$K$204,MATCH($F236&amp;"#15",원장입력!$L$5:$L$204,0)),""))</f>
        <v/>
      </c>
      <c r="C252" s="25">
        <f>IF($F236="","",IFERROR(INDEX(원장입력!$F$5:$F$204,MATCH($F236&amp;"#15",원장입력!$L$5:$L$204,0)),""))</f>
        <v/>
      </c>
      <c r="D252" s="27">
        <f>IF($F236="","",IFERROR(INDEX(원장입력!$G$5:$G$204,MATCH($F236&amp;"#15",원장입력!$L$5:$L$204,0)),""))</f>
        <v/>
      </c>
      <c r="E252" s="27">
        <f>IF($F236="","",IFERROR(INDEX(원장입력!$H$5:$H$204,MATCH($F236&amp;"#15",원장입력!$L$5:$L$204,0)),""))</f>
        <v/>
      </c>
    </row>
    <row r="253">
      <c r="C253" s="30">
        <f>IF($F236="","","원장 합계")</f>
        <v/>
      </c>
      <c r="D253" s="27">
        <f>IF($F236="","",INDEX(결산명세서!$E$5:$E$44,12))</f>
        <v/>
      </c>
      <c r="E253" s="27">
        <f>IF($F236="","",INDEX(결산명세서!$F$5:$F$44,12))</f>
        <v/>
      </c>
    </row>
    <row r="254">
      <c r="C254" s="30">
        <f>IF($F236="","","결산 조정")</f>
        <v/>
      </c>
      <c r="D254" s="27">
        <f>IF($F236="","",INDEX(결산명세서!$G$5:$G$44,12))</f>
        <v/>
      </c>
      <c r="E254" s="27">
        <f>IF($F236="","",INDEX(결산명세서!$H$5:$H$44,12))</f>
        <v/>
      </c>
    </row>
    <row r="255"/>
    <row r="256">
      <c r="A256" s="31">
        <f>IF($F257="","","결산 조정 명세서")</f>
        <v/>
      </c>
      <c r="E256" s="2">
        <f>IF($F257="","","대상 월: 2026-09")</f>
        <v/>
      </c>
    </row>
    <row r="257">
      <c r="A257" s="32">
        <f>IF($F257="","","계정과목:")</f>
        <v/>
      </c>
      <c r="B257" s="32">
        <f>IF($F257="","",INDEX(결산명세서!$D$5:$D$44,13))</f>
        <v/>
      </c>
      <c r="D257" s="32">
        <f>IF($F257="","","당월 잔액:")</f>
        <v/>
      </c>
      <c r="E257" s="33">
        <f>IF($F257="","",INDEX(결산명세서!$I$5:$I$44,13))</f>
        <v/>
      </c>
      <c r="F257" s="34">
        <f>IFERROR(INDEX(결산명세서!$B$5:$B$44,13),"")</f>
        <v/>
      </c>
    </row>
    <row r="258">
      <c r="A258" s="9">
        <f>IF($F257="","","날짜")</f>
        <v/>
      </c>
      <c r="B258" s="9">
        <f>IF($F257="","","거래처")</f>
        <v/>
      </c>
      <c r="C258" s="9">
        <f>IF($F257="","","적요")</f>
        <v/>
      </c>
      <c r="D258" s="9">
        <f>IF($F257="","","차변")</f>
        <v/>
      </c>
      <c r="E258" s="9">
        <f>IF($F257="","","대변")</f>
        <v/>
      </c>
    </row>
    <row r="259">
      <c r="A259" s="25">
        <f>IF($F257="","",IFERROR(INDEX(원장입력!$A$5:$A$204,MATCH($F257&amp;"#1",원장입력!$L$5:$L$204,0)),""))</f>
        <v/>
      </c>
      <c r="B259" s="25">
        <f>IF($F257="","",IFERROR(INDEX(원장입력!$K$5:$K$204,MATCH($F257&amp;"#1",원장입력!$L$5:$L$204,0)),""))</f>
        <v/>
      </c>
      <c r="C259" s="25">
        <f>IF($F257="","",IFERROR(INDEX(원장입력!$F$5:$F$204,MATCH($F257&amp;"#1",원장입력!$L$5:$L$204,0)),""))</f>
        <v/>
      </c>
      <c r="D259" s="27">
        <f>IF($F257="","",IFERROR(INDEX(원장입력!$G$5:$G$204,MATCH($F257&amp;"#1",원장입력!$L$5:$L$204,0)),""))</f>
        <v/>
      </c>
      <c r="E259" s="27">
        <f>IF($F257="","",IFERROR(INDEX(원장입력!$H$5:$H$204,MATCH($F257&amp;"#1",원장입력!$L$5:$L$204,0)),""))</f>
        <v/>
      </c>
    </row>
    <row r="260">
      <c r="A260" s="25">
        <f>IF($F257="","",IFERROR(INDEX(원장입력!$A$5:$A$204,MATCH($F257&amp;"#2",원장입력!$L$5:$L$204,0)),""))</f>
        <v/>
      </c>
      <c r="B260" s="25">
        <f>IF($F257="","",IFERROR(INDEX(원장입력!$K$5:$K$204,MATCH($F257&amp;"#2",원장입력!$L$5:$L$204,0)),""))</f>
        <v/>
      </c>
      <c r="C260" s="25">
        <f>IF($F257="","",IFERROR(INDEX(원장입력!$F$5:$F$204,MATCH($F257&amp;"#2",원장입력!$L$5:$L$204,0)),""))</f>
        <v/>
      </c>
      <c r="D260" s="27">
        <f>IF($F257="","",IFERROR(INDEX(원장입력!$G$5:$G$204,MATCH($F257&amp;"#2",원장입력!$L$5:$L$204,0)),""))</f>
        <v/>
      </c>
      <c r="E260" s="27">
        <f>IF($F257="","",IFERROR(INDEX(원장입력!$H$5:$H$204,MATCH($F257&amp;"#2",원장입력!$L$5:$L$204,0)),""))</f>
        <v/>
      </c>
    </row>
    <row r="261">
      <c r="A261" s="25">
        <f>IF($F257="","",IFERROR(INDEX(원장입력!$A$5:$A$204,MATCH($F257&amp;"#3",원장입력!$L$5:$L$204,0)),""))</f>
        <v/>
      </c>
      <c r="B261" s="25">
        <f>IF($F257="","",IFERROR(INDEX(원장입력!$K$5:$K$204,MATCH($F257&amp;"#3",원장입력!$L$5:$L$204,0)),""))</f>
        <v/>
      </c>
      <c r="C261" s="25">
        <f>IF($F257="","",IFERROR(INDEX(원장입력!$F$5:$F$204,MATCH($F257&amp;"#3",원장입력!$L$5:$L$204,0)),""))</f>
        <v/>
      </c>
      <c r="D261" s="27">
        <f>IF($F257="","",IFERROR(INDEX(원장입력!$G$5:$G$204,MATCH($F257&amp;"#3",원장입력!$L$5:$L$204,0)),""))</f>
        <v/>
      </c>
      <c r="E261" s="27">
        <f>IF($F257="","",IFERROR(INDEX(원장입력!$H$5:$H$204,MATCH($F257&amp;"#3",원장입력!$L$5:$L$204,0)),""))</f>
        <v/>
      </c>
    </row>
    <row r="262">
      <c r="A262" s="25">
        <f>IF($F257="","",IFERROR(INDEX(원장입력!$A$5:$A$204,MATCH($F257&amp;"#4",원장입력!$L$5:$L$204,0)),""))</f>
        <v/>
      </c>
      <c r="B262" s="25">
        <f>IF($F257="","",IFERROR(INDEX(원장입력!$K$5:$K$204,MATCH($F257&amp;"#4",원장입력!$L$5:$L$204,0)),""))</f>
        <v/>
      </c>
      <c r="C262" s="25">
        <f>IF($F257="","",IFERROR(INDEX(원장입력!$F$5:$F$204,MATCH($F257&amp;"#4",원장입력!$L$5:$L$204,0)),""))</f>
        <v/>
      </c>
      <c r="D262" s="27">
        <f>IF($F257="","",IFERROR(INDEX(원장입력!$G$5:$G$204,MATCH($F257&amp;"#4",원장입력!$L$5:$L$204,0)),""))</f>
        <v/>
      </c>
      <c r="E262" s="27">
        <f>IF($F257="","",IFERROR(INDEX(원장입력!$H$5:$H$204,MATCH($F257&amp;"#4",원장입력!$L$5:$L$204,0)),""))</f>
        <v/>
      </c>
    </row>
    <row r="263">
      <c r="A263" s="25">
        <f>IF($F257="","",IFERROR(INDEX(원장입력!$A$5:$A$204,MATCH($F257&amp;"#5",원장입력!$L$5:$L$204,0)),""))</f>
        <v/>
      </c>
      <c r="B263" s="25">
        <f>IF($F257="","",IFERROR(INDEX(원장입력!$K$5:$K$204,MATCH($F257&amp;"#5",원장입력!$L$5:$L$204,0)),""))</f>
        <v/>
      </c>
      <c r="C263" s="25">
        <f>IF($F257="","",IFERROR(INDEX(원장입력!$F$5:$F$204,MATCH($F257&amp;"#5",원장입력!$L$5:$L$204,0)),""))</f>
        <v/>
      </c>
      <c r="D263" s="27">
        <f>IF($F257="","",IFERROR(INDEX(원장입력!$G$5:$G$204,MATCH($F257&amp;"#5",원장입력!$L$5:$L$204,0)),""))</f>
        <v/>
      </c>
      <c r="E263" s="27">
        <f>IF($F257="","",IFERROR(INDEX(원장입력!$H$5:$H$204,MATCH($F257&amp;"#5",원장입력!$L$5:$L$204,0)),""))</f>
        <v/>
      </c>
    </row>
    <row r="264">
      <c r="A264" s="25">
        <f>IF($F257="","",IFERROR(INDEX(원장입력!$A$5:$A$204,MATCH($F257&amp;"#6",원장입력!$L$5:$L$204,0)),""))</f>
        <v/>
      </c>
      <c r="B264" s="25">
        <f>IF($F257="","",IFERROR(INDEX(원장입력!$K$5:$K$204,MATCH($F257&amp;"#6",원장입력!$L$5:$L$204,0)),""))</f>
        <v/>
      </c>
      <c r="C264" s="25">
        <f>IF($F257="","",IFERROR(INDEX(원장입력!$F$5:$F$204,MATCH($F257&amp;"#6",원장입력!$L$5:$L$204,0)),""))</f>
        <v/>
      </c>
      <c r="D264" s="27">
        <f>IF($F257="","",IFERROR(INDEX(원장입력!$G$5:$G$204,MATCH($F257&amp;"#6",원장입력!$L$5:$L$204,0)),""))</f>
        <v/>
      </c>
      <c r="E264" s="27">
        <f>IF($F257="","",IFERROR(INDEX(원장입력!$H$5:$H$204,MATCH($F257&amp;"#6",원장입력!$L$5:$L$204,0)),""))</f>
        <v/>
      </c>
    </row>
    <row r="265">
      <c r="A265" s="25">
        <f>IF($F257="","",IFERROR(INDEX(원장입력!$A$5:$A$204,MATCH($F257&amp;"#7",원장입력!$L$5:$L$204,0)),""))</f>
        <v/>
      </c>
      <c r="B265" s="25">
        <f>IF($F257="","",IFERROR(INDEX(원장입력!$K$5:$K$204,MATCH($F257&amp;"#7",원장입력!$L$5:$L$204,0)),""))</f>
        <v/>
      </c>
      <c r="C265" s="25">
        <f>IF($F257="","",IFERROR(INDEX(원장입력!$F$5:$F$204,MATCH($F257&amp;"#7",원장입력!$L$5:$L$204,0)),""))</f>
        <v/>
      </c>
      <c r="D265" s="27">
        <f>IF($F257="","",IFERROR(INDEX(원장입력!$G$5:$G$204,MATCH($F257&amp;"#7",원장입력!$L$5:$L$204,0)),""))</f>
        <v/>
      </c>
      <c r="E265" s="27">
        <f>IF($F257="","",IFERROR(INDEX(원장입력!$H$5:$H$204,MATCH($F257&amp;"#7",원장입력!$L$5:$L$204,0)),""))</f>
        <v/>
      </c>
    </row>
    <row r="266">
      <c r="A266" s="25">
        <f>IF($F257="","",IFERROR(INDEX(원장입력!$A$5:$A$204,MATCH($F257&amp;"#8",원장입력!$L$5:$L$204,0)),""))</f>
        <v/>
      </c>
      <c r="B266" s="25">
        <f>IF($F257="","",IFERROR(INDEX(원장입력!$K$5:$K$204,MATCH($F257&amp;"#8",원장입력!$L$5:$L$204,0)),""))</f>
        <v/>
      </c>
      <c r="C266" s="25">
        <f>IF($F257="","",IFERROR(INDEX(원장입력!$F$5:$F$204,MATCH($F257&amp;"#8",원장입력!$L$5:$L$204,0)),""))</f>
        <v/>
      </c>
      <c r="D266" s="27">
        <f>IF($F257="","",IFERROR(INDEX(원장입력!$G$5:$G$204,MATCH($F257&amp;"#8",원장입력!$L$5:$L$204,0)),""))</f>
        <v/>
      </c>
      <c r="E266" s="27">
        <f>IF($F257="","",IFERROR(INDEX(원장입력!$H$5:$H$204,MATCH($F257&amp;"#8",원장입력!$L$5:$L$204,0)),""))</f>
        <v/>
      </c>
    </row>
    <row r="267">
      <c r="A267" s="25">
        <f>IF($F257="","",IFERROR(INDEX(원장입력!$A$5:$A$204,MATCH($F257&amp;"#9",원장입력!$L$5:$L$204,0)),""))</f>
        <v/>
      </c>
      <c r="B267" s="25">
        <f>IF($F257="","",IFERROR(INDEX(원장입력!$K$5:$K$204,MATCH($F257&amp;"#9",원장입력!$L$5:$L$204,0)),""))</f>
        <v/>
      </c>
      <c r="C267" s="25">
        <f>IF($F257="","",IFERROR(INDEX(원장입력!$F$5:$F$204,MATCH($F257&amp;"#9",원장입력!$L$5:$L$204,0)),""))</f>
        <v/>
      </c>
      <c r="D267" s="27">
        <f>IF($F257="","",IFERROR(INDEX(원장입력!$G$5:$G$204,MATCH($F257&amp;"#9",원장입력!$L$5:$L$204,0)),""))</f>
        <v/>
      </c>
      <c r="E267" s="27">
        <f>IF($F257="","",IFERROR(INDEX(원장입력!$H$5:$H$204,MATCH($F257&amp;"#9",원장입력!$L$5:$L$204,0)),""))</f>
        <v/>
      </c>
    </row>
    <row r="268">
      <c r="A268" s="25">
        <f>IF($F257="","",IFERROR(INDEX(원장입력!$A$5:$A$204,MATCH($F257&amp;"#10",원장입력!$L$5:$L$204,0)),""))</f>
        <v/>
      </c>
      <c r="B268" s="25">
        <f>IF($F257="","",IFERROR(INDEX(원장입력!$K$5:$K$204,MATCH($F257&amp;"#10",원장입력!$L$5:$L$204,0)),""))</f>
        <v/>
      </c>
      <c r="C268" s="25">
        <f>IF($F257="","",IFERROR(INDEX(원장입력!$F$5:$F$204,MATCH($F257&amp;"#10",원장입력!$L$5:$L$204,0)),""))</f>
        <v/>
      </c>
      <c r="D268" s="27">
        <f>IF($F257="","",IFERROR(INDEX(원장입력!$G$5:$G$204,MATCH($F257&amp;"#10",원장입력!$L$5:$L$204,0)),""))</f>
        <v/>
      </c>
      <c r="E268" s="27">
        <f>IF($F257="","",IFERROR(INDEX(원장입력!$H$5:$H$204,MATCH($F257&amp;"#10",원장입력!$L$5:$L$204,0)),""))</f>
        <v/>
      </c>
    </row>
    <row r="269">
      <c r="A269" s="25">
        <f>IF($F257="","",IFERROR(INDEX(원장입력!$A$5:$A$204,MATCH($F257&amp;"#11",원장입력!$L$5:$L$204,0)),""))</f>
        <v/>
      </c>
      <c r="B269" s="25">
        <f>IF($F257="","",IFERROR(INDEX(원장입력!$K$5:$K$204,MATCH($F257&amp;"#11",원장입력!$L$5:$L$204,0)),""))</f>
        <v/>
      </c>
      <c r="C269" s="25">
        <f>IF($F257="","",IFERROR(INDEX(원장입력!$F$5:$F$204,MATCH($F257&amp;"#11",원장입력!$L$5:$L$204,0)),""))</f>
        <v/>
      </c>
      <c r="D269" s="27">
        <f>IF($F257="","",IFERROR(INDEX(원장입력!$G$5:$G$204,MATCH($F257&amp;"#11",원장입력!$L$5:$L$204,0)),""))</f>
        <v/>
      </c>
      <c r="E269" s="27">
        <f>IF($F257="","",IFERROR(INDEX(원장입력!$H$5:$H$204,MATCH($F257&amp;"#11",원장입력!$L$5:$L$204,0)),""))</f>
        <v/>
      </c>
    </row>
    <row r="270">
      <c r="A270" s="25">
        <f>IF($F257="","",IFERROR(INDEX(원장입력!$A$5:$A$204,MATCH($F257&amp;"#12",원장입력!$L$5:$L$204,0)),""))</f>
        <v/>
      </c>
      <c r="B270" s="25">
        <f>IF($F257="","",IFERROR(INDEX(원장입력!$K$5:$K$204,MATCH($F257&amp;"#12",원장입력!$L$5:$L$204,0)),""))</f>
        <v/>
      </c>
      <c r="C270" s="25">
        <f>IF($F257="","",IFERROR(INDEX(원장입력!$F$5:$F$204,MATCH($F257&amp;"#12",원장입력!$L$5:$L$204,0)),""))</f>
        <v/>
      </c>
      <c r="D270" s="27">
        <f>IF($F257="","",IFERROR(INDEX(원장입력!$G$5:$G$204,MATCH($F257&amp;"#12",원장입력!$L$5:$L$204,0)),""))</f>
        <v/>
      </c>
      <c r="E270" s="27">
        <f>IF($F257="","",IFERROR(INDEX(원장입력!$H$5:$H$204,MATCH($F257&amp;"#12",원장입력!$L$5:$L$204,0)),""))</f>
        <v/>
      </c>
    </row>
    <row r="271">
      <c r="A271" s="25">
        <f>IF($F257="","",IFERROR(INDEX(원장입력!$A$5:$A$204,MATCH($F257&amp;"#13",원장입력!$L$5:$L$204,0)),""))</f>
        <v/>
      </c>
      <c r="B271" s="25">
        <f>IF($F257="","",IFERROR(INDEX(원장입력!$K$5:$K$204,MATCH($F257&amp;"#13",원장입력!$L$5:$L$204,0)),""))</f>
        <v/>
      </c>
      <c r="C271" s="25">
        <f>IF($F257="","",IFERROR(INDEX(원장입력!$F$5:$F$204,MATCH($F257&amp;"#13",원장입력!$L$5:$L$204,0)),""))</f>
        <v/>
      </c>
      <c r="D271" s="27">
        <f>IF($F257="","",IFERROR(INDEX(원장입력!$G$5:$G$204,MATCH($F257&amp;"#13",원장입력!$L$5:$L$204,0)),""))</f>
        <v/>
      </c>
      <c r="E271" s="27">
        <f>IF($F257="","",IFERROR(INDEX(원장입력!$H$5:$H$204,MATCH($F257&amp;"#13",원장입력!$L$5:$L$204,0)),""))</f>
        <v/>
      </c>
    </row>
    <row r="272">
      <c r="A272" s="25">
        <f>IF($F257="","",IFERROR(INDEX(원장입력!$A$5:$A$204,MATCH($F257&amp;"#14",원장입력!$L$5:$L$204,0)),""))</f>
        <v/>
      </c>
      <c r="B272" s="25">
        <f>IF($F257="","",IFERROR(INDEX(원장입력!$K$5:$K$204,MATCH($F257&amp;"#14",원장입력!$L$5:$L$204,0)),""))</f>
        <v/>
      </c>
      <c r="C272" s="25">
        <f>IF($F257="","",IFERROR(INDEX(원장입력!$F$5:$F$204,MATCH($F257&amp;"#14",원장입력!$L$5:$L$204,0)),""))</f>
        <v/>
      </c>
      <c r="D272" s="27">
        <f>IF($F257="","",IFERROR(INDEX(원장입력!$G$5:$G$204,MATCH($F257&amp;"#14",원장입력!$L$5:$L$204,0)),""))</f>
        <v/>
      </c>
      <c r="E272" s="27">
        <f>IF($F257="","",IFERROR(INDEX(원장입력!$H$5:$H$204,MATCH($F257&amp;"#14",원장입력!$L$5:$L$204,0)),""))</f>
        <v/>
      </c>
    </row>
    <row r="273">
      <c r="A273" s="25">
        <f>IF($F257="","",IFERROR(INDEX(원장입력!$A$5:$A$204,MATCH($F257&amp;"#15",원장입력!$L$5:$L$204,0)),""))</f>
        <v/>
      </c>
      <c r="B273" s="25">
        <f>IF($F257="","",IFERROR(INDEX(원장입력!$K$5:$K$204,MATCH($F257&amp;"#15",원장입력!$L$5:$L$204,0)),""))</f>
        <v/>
      </c>
      <c r="C273" s="25">
        <f>IF($F257="","",IFERROR(INDEX(원장입력!$F$5:$F$204,MATCH($F257&amp;"#15",원장입력!$L$5:$L$204,0)),""))</f>
        <v/>
      </c>
      <c r="D273" s="27">
        <f>IF($F257="","",IFERROR(INDEX(원장입력!$G$5:$G$204,MATCH($F257&amp;"#15",원장입력!$L$5:$L$204,0)),""))</f>
        <v/>
      </c>
      <c r="E273" s="27">
        <f>IF($F257="","",IFERROR(INDEX(원장입력!$H$5:$H$204,MATCH($F257&amp;"#15",원장입력!$L$5:$L$204,0)),""))</f>
        <v/>
      </c>
    </row>
    <row r="274">
      <c r="C274" s="30">
        <f>IF($F257="","","원장 합계")</f>
        <v/>
      </c>
      <c r="D274" s="27">
        <f>IF($F257="","",INDEX(결산명세서!$E$5:$E$44,13))</f>
        <v/>
      </c>
      <c r="E274" s="27">
        <f>IF($F257="","",INDEX(결산명세서!$F$5:$F$44,13))</f>
        <v/>
      </c>
    </row>
    <row r="275">
      <c r="C275" s="30">
        <f>IF($F257="","","결산 조정")</f>
        <v/>
      </c>
      <c r="D275" s="27">
        <f>IF($F257="","",INDEX(결산명세서!$G$5:$G$44,13))</f>
        <v/>
      </c>
      <c r="E275" s="27">
        <f>IF($F257="","",INDEX(결산명세서!$H$5:$H$44,13))</f>
        <v/>
      </c>
    </row>
    <row r="276"/>
    <row r="277">
      <c r="A277" s="31">
        <f>IF($F278="","","결산 조정 명세서")</f>
        <v/>
      </c>
      <c r="E277" s="2">
        <f>IF($F278="","","대상 월: 2026-09")</f>
        <v/>
      </c>
    </row>
    <row r="278">
      <c r="A278" s="32">
        <f>IF($F278="","","계정과목:")</f>
        <v/>
      </c>
      <c r="B278" s="32">
        <f>IF($F278="","",INDEX(결산명세서!$D$5:$D$44,14))</f>
        <v/>
      </c>
      <c r="D278" s="32">
        <f>IF($F278="","","당월 잔액:")</f>
        <v/>
      </c>
      <c r="E278" s="33">
        <f>IF($F278="","",INDEX(결산명세서!$I$5:$I$44,14))</f>
        <v/>
      </c>
      <c r="F278" s="34">
        <f>IFERROR(INDEX(결산명세서!$B$5:$B$44,14),"")</f>
        <v/>
      </c>
    </row>
    <row r="279">
      <c r="A279" s="9">
        <f>IF($F278="","","날짜")</f>
        <v/>
      </c>
      <c r="B279" s="9">
        <f>IF($F278="","","거래처")</f>
        <v/>
      </c>
      <c r="C279" s="9">
        <f>IF($F278="","","적요")</f>
        <v/>
      </c>
      <c r="D279" s="9">
        <f>IF($F278="","","차변")</f>
        <v/>
      </c>
      <c r="E279" s="9">
        <f>IF($F278="","","대변")</f>
        <v/>
      </c>
    </row>
    <row r="280">
      <c r="A280" s="25">
        <f>IF($F278="","",IFERROR(INDEX(원장입력!$A$5:$A$204,MATCH($F278&amp;"#1",원장입력!$L$5:$L$204,0)),""))</f>
        <v/>
      </c>
      <c r="B280" s="25">
        <f>IF($F278="","",IFERROR(INDEX(원장입력!$K$5:$K$204,MATCH($F278&amp;"#1",원장입력!$L$5:$L$204,0)),""))</f>
        <v/>
      </c>
      <c r="C280" s="25">
        <f>IF($F278="","",IFERROR(INDEX(원장입력!$F$5:$F$204,MATCH($F278&amp;"#1",원장입력!$L$5:$L$204,0)),""))</f>
        <v/>
      </c>
      <c r="D280" s="27">
        <f>IF($F278="","",IFERROR(INDEX(원장입력!$G$5:$G$204,MATCH($F278&amp;"#1",원장입력!$L$5:$L$204,0)),""))</f>
        <v/>
      </c>
      <c r="E280" s="27">
        <f>IF($F278="","",IFERROR(INDEX(원장입력!$H$5:$H$204,MATCH($F278&amp;"#1",원장입력!$L$5:$L$204,0)),""))</f>
        <v/>
      </c>
    </row>
    <row r="281">
      <c r="A281" s="25">
        <f>IF($F278="","",IFERROR(INDEX(원장입력!$A$5:$A$204,MATCH($F278&amp;"#2",원장입력!$L$5:$L$204,0)),""))</f>
        <v/>
      </c>
      <c r="B281" s="25">
        <f>IF($F278="","",IFERROR(INDEX(원장입력!$K$5:$K$204,MATCH($F278&amp;"#2",원장입력!$L$5:$L$204,0)),""))</f>
        <v/>
      </c>
      <c r="C281" s="25">
        <f>IF($F278="","",IFERROR(INDEX(원장입력!$F$5:$F$204,MATCH($F278&amp;"#2",원장입력!$L$5:$L$204,0)),""))</f>
        <v/>
      </c>
      <c r="D281" s="27">
        <f>IF($F278="","",IFERROR(INDEX(원장입력!$G$5:$G$204,MATCH($F278&amp;"#2",원장입력!$L$5:$L$204,0)),""))</f>
        <v/>
      </c>
      <c r="E281" s="27">
        <f>IF($F278="","",IFERROR(INDEX(원장입력!$H$5:$H$204,MATCH($F278&amp;"#2",원장입력!$L$5:$L$204,0)),""))</f>
        <v/>
      </c>
    </row>
    <row r="282">
      <c r="A282" s="25">
        <f>IF($F278="","",IFERROR(INDEX(원장입력!$A$5:$A$204,MATCH($F278&amp;"#3",원장입력!$L$5:$L$204,0)),""))</f>
        <v/>
      </c>
      <c r="B282" s="25">
        <f>IF($F278="","",IFERROR(INDEX(원장입력!$K$5:$K$204,MATCH($F278&amp;"#3",원장입력!$L$5:$L$204,0)),""))</f>
        <v/>
      </c>
      <c r="C282" s="25">
        <f>IF($F278="","",IFERROR(INDEX(원장입력!$F$5:$F$204,MATCH($F278&amp;"#3",원장입력!$L$5:$L$204,0)),""))</f>
        <v/>
      </c>
      <c r="D282" s="27">
        <f>IF($F278="","",IFERROR(INDEX(원장입력!$G$5:$G$204,MATCH($F278&amp;"#3",원장입력!$L$5:$L$204,0)),""))</f>
        <v/>
      </c>
      <c r="E282" s="27">
        <f>IF($F278="","",IFERROR(INDEX(원장입력!$H$5:$H$204,MATCH($F278&amp;"#3",원장입력!$L$5:$L$204,0)),""))</f>
        <v/>
      </c>
    </row>
    <row r="283">
      <c r="A283" s="25">
        <f>IF($F278="","",IFERROR(INDEX(원장입력!$A$5:$A$204,MATCH($F278&amp;"#4",원장입력!$L$5:$L$204,0)),""))</f>
        <v/>
      </c>
      <c r="B283" s="25">
        <f>IF($F278="","",IFERROR(INDEX(원장입력!$K$5:$K$204,MATCH($F278&amp;"#4",원장입력!$L$5:$L$204,0)),""))</f>
        <v/>
      </c>
      <c r="C283" s="25">
        <f>IF($F278="","",IFERROR(INDEX(원장입력!$F$5:$F$204,MATCH($F278&amp;"#4",원장입력!$L$5:$L$204,0)),""))</f>
        <v/>
      </c>
      <c r="D283" s="27">
        <f>IF($F278="","",IFERROR(INDEX(원장입력!$G$5:$G$204,MATCH($F278&amp;"#4",원장입력!$L$5:$L$204,0)),""))</f>
        <v/>
      </c>
      <c r="E283" s="27">
        <f>IF($F278="","",IFERROR(INDEX(원장입력!$H$5:$H$204,MATCH($F278&amp;"#4",원장입력!$L$5:$L$204,0)),""))</f>
        <v/>
      </c>
    </row>
    <row r="284">
      <c r="A284" s="25">
        <f>IF($F278="","",IFERROR(INDEX(원장입력!$A$5:$A$204,MATCH($F278&amp;"#5",원장입력!$L$5:$L$204,0)),""))</f>
        <v/>
      </c>
      <c r="B284" s="25">
        <f>IF($F278="","",IFERROR(INDEX(원장입력!$K$5:$K$204,MATCH($F278&amp;"#5",원장입력!$L$5:$L$204,0)),""))</f>
        <v/>
      </c>
      <c r="C284" s="25">
        <f>IF($F278="","",IFERROR(INDEX(원장입력!$F$5:$F$204,MATCH($F278&amp;"#5",원장입력!$L$5:$L$204,0)),""))</f>
        <v/>
      </c>
      <c r="D284" s="27">
        <f>IF($F278="","",IFERROR(INDEX(원장입력!$G$5:$G$204,MATCH($F278&amp;"#5",원장입력!$L$5:$L$204,0)),""))</f>
        <v/>
      </c>
      <c r="E284" s="27">
        <f>IF($F278="","",IFERROR(INDEX(원장입력!$H$5:$H$204,MATCH($F278&amp;"#5",원장입력!$L$5:$L$204,0)),""))</f>
        <v/>
      </c>
    </row>
    <row r="285">
      <c r="A285" s="25">
        <f>IF($F278="","",IFERROR(INDEX(원장입력!$A$5:$A$204,MATCH($F278&amp;"#6",원장입력!$L$5:$L$204,0)),""))</f>
        <v/>
      </c>
      <c r="B285" s="25">
        <f>IF($F278="","",IFERROR(INDEX(원장입력!$K$5:$K$204,MATCH($F278&amp;"#6",원장입력!$L$5:$L$204,0)),""))</f>
        <v/>
      </c>
      <c r="C285" s="25">
        <f>IF($F278="","",IFERROR(INDEX(원장입력!$F$5:$F$204,MATCH($F278&amp;"#6",원장입력!$L$5:$L$204,0)),""))</f>
        <v/>
      </c>
      <c r="D285" s="27">
        <f>IF($F278="","",IFERROR(INDEX(원장입력!$G$5:$G$204,MATCH($F278&amp;"#6",원장입력!$L$5:$L$204,0)),""))</f>
        <v/>
      </c>
      <c r="E285" s="27">
        <f>IF($F278="","",IFERROR(INDEX(원장입력!$H$5:$H$204,MATCH($F278&amp;"#6",원장입력!$L$5:$L$204,0)),""))</f>
        <v/>
      </c>
    </row>
    <row r="286">
      <c r="A286" s="25">
        <f>IF($F278="","",IFERROR(INDEX(원장입력!$A$5:$A$204,MATCH($F278&amp;"#7",원장입력!$L$5:$L$204,0)),""))</f>
        <v/>
      </c>
      <c r="B286" s="25">
        <f>IF($F278="","",IFERROR(INDEX(원장입력!$K$5:$K$204,MATCH($F278&amp;"#7",원장입력!$L$5:$L$204,0)),""))</f>
        <v/>
      </c>
      <c r="C286" s="25">
        <f>IF($F278="","",IFERROR(INDEX(원장입력!$F$5:$F$204,MATCH($F278&amp;"#7",원장입력!$L$5:$L$204,0)),""))</f>
        <v/>
      </c>
      <c r="D286" s="27">
        <f>IF($F278="","",IFERROR(INDEX(원장입력!$G$5:$G$204,MATCH($F278&amp;"#7",원장입력!$L$5:$L$204,0)),""))</f>
        <v/>
      </c>
      <c r="E286" s="27">
        <f>IF($F278="","",IFERROR(INDEX(원장입력!$H$5:$H$204,MATCH($F278&amp;"#7",원장입력!$L$5:$L$204,0)),""))</f>
        <v/>
      </c>
    </row>
    <row r="287">
      <c r="A287" s="25">
        <f>IF($F278="","",IFERROR(INDEX(원장입력!$A$5:$A$204,MATCH($F278&amp;"#8",원장입력!$L$5:$L$204,0)),""))</f>
        <v/>
      </c>
      <c r="B287" s="25">
        <f>IF($F278="","",IFERROR(INDEX(원장입력!$K$5:$K$204,MATCH($F278&amp;"#8",원장입력!$L$5:$L$204,0)),""))</f>
        <v/>
      </c>
      <c r="C287" s="25">
        <f>IF($F278="","",IFERROR(INDEX(원장입력!$F$5:$F$204,MATCH($F278&amp;"#8",원장입력!$L$5:$L$204,0)),""))</f>
        <v/>
      </c>
      <c r="D287" s="27">
        <f>IF($F278="","",IFERROR(INDEX(원장입력!$G$5:$G$204,MATCH($F278&amp;"#8",원장입력!$L$5:$L$204,0)),""))</f>
        <v/>
      </c>
      <c r="E287" s="27">
        <f>IF($F278="","",IFERROR(INDEX(원장입력!$H$5:$H$204,MATCH($F278&amp;"#8",원장입력!$L$5:$L$204,0)),""))</f>
        <v/>
      </c>
    </row>
    <row r="288">
      <c r="A288" s="25">
        <f>IF($F278="","",IFERROR(INDEX(원장입력!$A$5:$A$204,MATCH($F278&amp;"#9",원장입력!$L$5:$L$204,0)),""))</f>
        <v/>
      </c>
      <c r="B288" s="25">
        <f>IF($F278="","",IFERROR(INDEX(원장입력!$K$5:$K$204,MATCH($F278&amp;"#9",원장입력!$L$5:$L$204,0)),""))</f>
        <v/>
      </c>
      <c r="C288" s="25">
        <f>IF($F278="","",IFERROR(INDEX(원장입력!$F$5:$F$204,MATCH($F278&amp;"#9",원장입력!$L$5:$L$204,0)),""))</f>
        <v/>
      </c>
      <c r="D288" s="27">
        <f>IF($F278="","",IFERROR(INDEX(원장입력!$G$5:$G$204,MATCH($F278&amp;"#9",원장입력!$L$5:$L$204,0)),""))</f>
        <v/>
      </c>
      <c r="E288" s="27">
        <f>IF($F278="","",IFERROR(INDEX(원장입력!$H$5:$H$204,MATCH($F278&amp;"#9",원장입력!$L$5:$L$204,0)),""))</f>
        <v/>
      </c>
    </row>
    <row r="289">
      <c r="A289" s="25">
        <f>IF($F278="","",IFERROR(INDEX(원장입력!$A$5:$A$204,MATCH($F278&amp;"#10",원장입력!$L$5:$L$204,0)),""))</f>
        <v/>
      </c>
      <c r="B289" s="25">
        <f>IF($F278="","",IFERROR(INDEX(원장입력!$K$5:$K$204,MATCH($F278&amp;"#10",원장입력!$L$5:$L$204,0)),""))</f>
        <v/>
      </c>
      <c r="C289" s="25">
        <f>IF($F278="","",IFERROR(INDEX(원장입력!$F$5:$F$204,MATCH($F278&amp;"#10",원장입력!$L$5:$L$204,0)),""))</f>
        <v/>
      </c>
      <c r="D289" s="27">
        <f>IF($F278="","",IFERROR(INDEX(원장입력!$G$5:$G$204,MATCH($F278&amp;"#10",원장입력!$L$5:$L$204,0)),""))</f>
        <v/>
      </c>
      <c r="E289" s="27">
        <f>IF($F278="","",IFERROR(INDEX(원장입력!$H$5:$H$204,MATCH($F278&amp;"#10",원장입력!$L$5:$L$204,0)),""))</f>
        <v/>
      </c>
    </row>
    <row r="290">
      <c r="A290" s="25">
        <f>IF($F278="","",IFERROR(INDEX(원장입력!$A$5:$A$204,MATCH($F278&amp;"#11",원장입력!$L$5:$L$204,0)),""))</f>
        <v/>
      </c>
      <c r="B290" s="25">
        <f>IF($F278="","",IFERROR(INDEX(원장입력!$K$5:$K$204,MATCH($F278&amp;"#11",원장입력!$L$5:$L$204,0)),""))</f>
        <v/>
      </c>
      <c r="C290" s="25">
        <f>IF($F278="","",IFERROR(INDEX(원장입력!$F$5:$F$204,MATCH($F278&amp;"#11",원장입력!$L$5:$L$204,0)),""))</f>
        <v/>
      </c>
      <c r="D290" s="27">
        <f>IF($F278="","",IFERROR(INDEX(원장입력!$G$5:$G$204,MATCH($F278&amp;"#11",원장입력!$L$5:$L$204,0)),""))</f>
        <v/>
      </c>
      <c r="E290" s="27">
        <f>IF($F278="","",IFERROR(INDEX(원장입력!$H$5:$H$204,MATCH($F278&amp;"#11",원장입력!$L$5:$L$204,0)),""))</f>
        <v/>
      </c>
    </row>
    <row r="291">
      <c r="A291" s="25">
        <f>IF($F278="","",IFERROR(INDEX(원장입력!$A$5:$A$204,MATCH($F278&amp;"#12",원장입력!$L$5:$L$204,0)),""))</f>
        <v/>
      </c>
      <c r="B291" s="25">
        <f>IF($F278="","",IFERROR(INDEX(원장입력!$K$5:$K$204,MATCH($F278&amp;"#12",원장입력!$L$5:$L$204,0)),""))</f>
        <v/>
      </c>
      <c r="C291" s="25">
        <f>IF($F278="","",IFERROR(INDEX(원장입력!$F$5:$F$204,MATCH($F278&amp;"#12",원장입력!$L$5:$L$204,0)),""))</f>
        <v/>
      </c>
      <c r="D291" s="27">
        <f>IF($F278="","",IFERROR(INDEX(원장입력!$G$5:$G$204,MATCH($F278&amp;"#12",원장입력!$L$5:$L$204,0)),""))</f>
        <v/>
      </c>
      <c r="E291" s="27">
        <f>IF($F278="","",IFERROR(INDEX(원장입력!$H$5:$H$204,MATCH($F278&amp;"#12",원장입력!$L$5:$L$204,0)),""))</f>
        <v/>
      </c>
    </row>
    <row r="292">
      <c r="A292" s="25">
        <f>IF($F278="","",IFERROR(INDEX(원장입력!$A$5:$A$204,MATCH($F278&amp;"#13",원장입력!$L$5:$L$204,0)),""))</f>
        <v/>
      </c>
      <c r="B292" s="25">
        <f>IF($F278="","",IFERROR(INDEX(원장입력!$K$5:$K$204,MATCH($F278&amp;"#13",원장입력!$L$5:$L$204,0)),""))</f>
        <v/>
      </c>
      <c r="C292" s="25">
        <f>IF($F278="","",IFERROR(INDEX(원장입력!$F$5:$F$204,MATCH($F278&amp;"#13",원장입력!$L$5:$L$204,0)),""))</f>
        <v/>
      </c>
      <c r="D292" s="27">
        <f>IF($F278="","",IFERROR(INDEX(원장입력!$G$5:$G$204,MATCH($F278&amp;"#13",원장입력!$L$5:$L$204,0)),""))</f>
        <v/>
      </c>
      <c r="E292" s="27">
        <f>IF($F278="","",IFERROR(INDEX(원장입력!$H$5:$H$204,MATCH($F278&amp;"#13",원장입력!$L$5:$L$204,0)),""))</f>
        <v/>
      </c>
    </row>
    <row r="293">
      <c r="A293" s="25">
        <f>IF($F278="","",IFERROR(INDEX(원장입력!$A$5:$A$204,MATCH($F278&amp;"#14",원장입력!$L$5:$L$204,0)),""))</f>
        <v/>
      </c>
      <c r="B293" s="25">
        <f>IF($F278="","",IFERROR(INDEX(원장입력!$K$5:$K$204,MATCH($F278&amp;"#14",원장입력!$L$5:$L$204,0)),""))</f>
        <v/>
      </c>
      <c r="C293" s="25">
        <f>IF($F278="","",IFERROR(INDEX(원장입력!$F$5:$F$204,MATCH($F278&amp;"#14",원장입력!$L$5:$L$204,0)),""))</f>
        <v/>
      </c>
      <c r="D293" s="27">
        <f>IF($F278="","",IFERROR(INDEX(원장입력!$G$5:$G$204,MATCH($F278&amp;"#14",원장입력!$L$5:$L$204,0)),""))</f>
        <v/>
      </c>
      <c r="E293" s="27">
        <f>IF($F278="","",IFERROR(INDEX(원장입력!$H$5:$H$204,MATCH($F278&amp;"#14",원장입력!$L$5:$L$204,0)),""))</f>
        <v/>
      </c>
    </row>
    <row r="294">
      <c r="A294" s="25">
        <f>IF($F278="","",IFERROR(INDEX(원장입력!$A$5:$A$204,MATCH($F278&amp;"#15",원장입력!$L$5:$L$204,0)),""))</f>
        <v/>
      </c>
      <c r="B294" s="25">
        <f>IF($F278="","",IFERROR(INDEX(원장입력!$K$5:$K$204,MATCH($F278&amp;"#15",원장입력!$L$5:$L$204,0)),""))</f>
        <v/>
      </c>
      <c r="C294" s="25">
        <f>IF($F278="","",IFERROR(INDEX(원장입력!$F$5:$F$204,MATCH($F278&amp;"#15",원장입력!$L$5:$L$204,0)),""))</f>
        <v/>
      </c>
      <c r="D294" s="27">
        <f>IF($F278="","",IFERROR(INDEX(원장입력!$G$5:$G$204,MATCH($F278&amp;"#15",원장입력!$L$5:$L$204,0)),""))</f>
        <v/>
      </c>
      <c r="E294" s="27">
        <f>IF($F278="","",IFERROR(INDEX(원장입력!$H$5:$H$204,MATCH($F278&amp;"#15",원장입력!$L$5:$L$204,0)),""))</f>
        <v/>
      </c>
    </row>
    <row r="295">
      <c r="C295" s="30">
        <f>IF($F278="","","원장 합계")</f>
        <v/>
      </c>
      <c r="D295" s="27">
        <f>IF($F278="","",INDEX(결산명세서!$E$5:$E$44,14))</f>
        <v/>
      </c>
      <c r="E295" s="27">
        <f>IF($F278="","",INDEX(결산명세서!$F$5:$F$44,14))</f>
        <v/>
      </c>
    </row>
    <row r="296">
      <c r="C296" s="30">
        <f>IF($F278="","","결산 조정")</f>
        <v/>
      </c>
      <c r="D296" s="27">
        <f>IF($F278="","",INDEX(결산명세서!$G$5:$G$44,14))</f>
        <v/>
      </c>
      <c r="E296" s="27">
        <f>IF($F278="","",INDEX(결산명세서!$H$5:$H$44,14))</f>
        <v/>
      </c>
    </row>
    <row r="297"/>
    <row r="298">
      <c r="A298" s="31">
        <f>IF($F299="","","결산 조정 명세서")</f>
        <v/>
      </c>
      <c r="E298" s="2">
        <f>IF($F299="","","대상 월: 2026-09")</f>
        <v/>
      </c>
    </row>
    <row r="299">
      <c r="A299" s="32">
        <f>IF($F299="","","계정과목:")</f>
        <v/>
      </c>
      <c r="B299" s="32">
        <f>IF($F299="","",INDEX(결산명세서!$D$5:$D$44,15))</f>
        <v/>
      </c>
      <c r="D299" s="32">
        <f>IF($F299="","","당월 잔액:")</f>
        <v/>
      </c>
      <c r="E299" s="33">
        <f>IF($F299="","",INDEX(결산명세서!$I$5:$I$44,15))</f>
        <v/>
      </c>
      <c r="F299" s="34">
        <f>IFERROR(INDEX(결산명세서!$B$5:$B$44,15),"")</f>
        <v/>
      </c>
    </row>
    <row r="300">
      <c r="A300" s="9">
        <f>IF($F299="","","날짜")</f>
        <v/>
      </c>
      <c r="B300" s="9">
        <f>IF($F299="","","거래처")</f>
        <v/>
      </c>
      <c r="C300" s="9">
        <f>IF($F299="","","적요")</f>
        <v/>
      </c>
      <c r="D300" s="9">
        <f>IF($F299="","","차변")</f>
        <v/>
      </c>
      <c r="E300" s="9">
        <f>IF($F299="","","대변")</f>
        <v/>
      </c>
    </row>
    <row r="301">
      <c r="A301" s="25">
        <f>IF($F299="","",IFERROR(INDEX(원장입력!$A$5:$A$204,MATCH($F299&amp;"#1",원장입력!$L$5:$L$204,0)),""))</f>
        <v/>
      </c>
      <c r="B301" s="25">
        <f>IF($F299="","",IFERROR(INDEX(원장입력!$K$5:$K$204,MATCH($F299&amp;"#1",원장입력!$L$5:$L$204,0)),""))</f>
        <v/>
      </c>
      <c r="C301" s="25">
        <f>IF($F299="","",IFERROR(INDEX(원장입력!$F$5:$F$204,MATCH($F299&amp;"#1",원장입력!$L$5:$L$204,0)),""))</f>
        <v/>
      </c>
      <c r="D301" s="27">
        <f>IF($F299="","",IFERROR(INDEX(원장입력!$G$5:$G$204,MATCH($F299&amp;"#1",원장입력!$L$5:$L$204,0)),""))</f>
        <v/>
      </c>
      <c r="E301" s="27">
        <f>IF($F299="","",IFERROR(INDEX(원장입력!$H$5:$H$204,MATCH($F299&amp;"#1",원장입력!$L$5:$L$204,0)),""))</f>
        <v/>
      </c>
    </row>
    <row r="302">
      <c r="A302" s="25">
        <f>IF($F299="","",IFERROR(INDEX(원장입력!$A$5:$A$204,MATCH($F299&amp;"#2",원장입력!$L$5:$L$204,0)),""))</f>
        <v/>
      </c>
      <c r="B302" s="25">
        <f>IF($F299="","",IFERROR(INDEX(원장입력!$K$5:$K$204,MATCH($F299&amp;"#2",원장입력!$L$5:$L$204,0)),""))</f>
        <v/>
      </c>
      <c r="C302" s="25">
        <f>IF($F299="","",IFERROR(INDEX(원장입력!$F$5:$F$204,MATCH($F299&amp;"#2",원장입력!$L$5:$L$204,0)),""))</f>
        <v/>
      </c>
      <c r="D302" s="27">
        <f>IF($F299="","",IFERROR(INDEX(원장입력!$G$5:$G$204,MATCH($F299&amp;"#2",원장입력!$L$5:$L$204,0)),""))</f>
        <v/>
      </c>
      <c r="E302" s="27">
        <f>IF($F299="","",IFERROR(INDEX(원장입력!$H$5:$H$204,MATCH($F299&amp;"#2",원장입력!$L$5:$L$204,0)),""))</f>
        <v/>
      </c>
    </row>
    <row r="303">
      <c r="A303" s="25">
        <f>IF($F299="","",IFERROR(INDEX(원장입력!$A$5:$A$204,MATCH($F299&amp;"#3",원장입력!$L$5:$L$204,0)),""))</f>
        <v/>
      </c>
      <c r="B303" s="25">
        <f>IF($F299="","",IFERROR(INDEX(원장입력!$K$5:$K$204,MATCH($F299&amp;"#3",원장입력!$L$5:$L$204,0)),""))</f>
        <v/>
      </c>
      <c r="C303" s="25">
        <f>IF($F299="","",IFERROR(INDEX(원장입력!$F$5:$F$204,MATCH($F299&amp;"#3",원장입력!$L$5:$L$204,0)),""))</f>
        <v/>
      </c>
      <c r="D303" s="27">
        <f>IF($F299="","",IFERROR(INDEX(원장입력!$G$5:$G$204,MATCH($F299&amp;"#3",원장입력!$L$5:$L$204,0)),""))</f>
        <v/>
      </c>
      <c r="E303" s="27">
        <f>IF($F299="","",IFERROR(INDEX(원장입력!$H$5:$H$204,MATCH($F299&amp;"#3",원장입력!$L$5:$L$204,0)),""))</f>
        <v/>
      </c>
    </row>
    <row r="304">
      <c r="A304" s="25">
        <f>IF($F299="","",IFERROR(INDEX(원장입력!$A$5:$A$204,MATCH($F299&amp;"#4",원장입력!$L$5:$L$204,0)),""))</f>
        <v/>
      </c>
      <c r="B304" s="25">
        <f>IF($F299="","",IFERROR(INDEX(원장입력!$K$5:$K$204,MATCH($F299&amp;"#4",원장입력!$L$5:$L$204,0)),""))</f>
        <v/>
      </c>
      <c r="C304" s="25">
        <f>IF($F299="","",IFERROR(INDEX(원장입력!$F$5:$F$204,MATCH($F299&amp;"#4",원장입력!$L$5:$L$204,0)),""))</f>
        <v/>
      </c>
      <c r="D304" s="27">
        <f>IF($F299="","",IFERROR(INDEX(원장입력!$G$5:$G$204,MATCH($F299&amp;"#4",원장입력!$L$5:$L$204,0)),""))</f>
        <v/>
      </c>
      <c r="E304" s="27">
        <f>IF($F299="","",IFERROR(INDEX(원장입력!$H$5:$H$204,MATCH($F299&amp;"#4",원장입력!$L$5:$L$204,0)),""))</f>
        <v/>
      </c>
    </row>
    <row r="305">
      <c r="A305" s="25">
        <f>IF($F299="","",IFERROR(INDEX(원장입력!$A$5:$A$204,MATCH($F299&amp;"#5",원장입력!$L$5:$L$204,0)),""))</f>
        <v/>
      </c>
      <c r="B305" s="25">
        <f>IF($F299="","",IFERROR(INDEX(원장입력!$K$5:$K$204,MATCH($F299&amp;"#5",원장입력!$L$5:$L$204,0)),""))</f>
        <v/>
      </c>
      <c r="C305" s="25">
        <f>IF($F299="","",IFERROR(INDEX(원장입력!$F$5:$F$204,MATCH($F299&amp;"#5",원장입력!$L$5:$L$204,0)),""))</f>
        <v/>
      </c>
      <c r="D305" s="27">
        <f>IF($F299="","",IFERROR(INDEX(원장입력!$G$5:$G$204,MATCH($F299&amp;"#5",원장입력!$L$5:$L$204,0)),""))</f>
        <v/>
      </c>
      <c r="E305" s="27">
        <f>IF($F299="","",IFERROR(INDEX(원장입력!$H$5:$H$204,MATCH($F299&amp;"#5",원장입력!$L$5:$L$204,0)),""))</f>
        <v/>
      </c>
    </row>
    <row r="306">
      <c r="A306" s="25">
        <f>IF($F299="","",IFERROR(INDEX(원장입력!$A$5:$A$204,MATCH($F299&amp;"#6",원장입력!$L$5:$L$204,0)),""))</f>
        <v/>
      </c>
      <c r="B306" s="25">
        <f>IF($F299="","",IFERROR(INDEX(원장입력!$K$5:$K$204,MATCH($F299&amp;"#6",원장입력!$L$5:$L$204,0)),""))</f>
        <v/>
      </c>
      <c r="C306" s="25">
        <f>IF($F299="","",IFERROR(INDEX(원장입력!$F$5:$F$204,MATCH($F299&amp;"#6",원장입력!$L$5:$L$204,0)),""))</f>
        <v/>
      </c>
      <c r="D306" s="27">
        <f>IF($F299="","",IFERROR(INDEX(원장입력!$G$5:$G$204,MATCH($F299&amp;"#6",원장입력!$L$5:$L$204,0)),""))</f>
        <v/>
      </c>
      <c r="E306" s="27">
        <f>IF($F299="","",IFERROR(INDEX(원장입력!$H$5:$H$204,MATCH($F299&amp;"#6",원장입력!$L$5:$L$204,0)),""))</f>
        <v/>
      </c>
    </row>
    <row r="307">
      <c r="A307" s="25">
        <f>IF($F299="","",IFERROR(INDEX(원장입력!$A$5:$A$204,MATCH($F299&amp;"#7",원장입력!$L$5:$L$204,0)),""))</f>
        <v/>
      </c>
      <c r="B307" s="25">
        <f>IF($F299="","",IFERROR(INDEX(원장입력!$K$5:$K$204,MATCH($F299&amp;"#7",원장입력!$L$5:$L$204,0)),""))</f>
        <v/>
      </c>
      <c r="C307" s="25">
        <f>IF($F299="","",IFERROR(INDEX(원장입력!$F$5:$F$204,MATCH($F299&amp;"#7",원장입력!$L$5:$L$204,0)),""))</f>
        <v/>
      </c>
      <c r="D307" s="27">
        <f>IF($F299="","",IFERROR(INDEX(원장입력!$G$5:$G$204,MATCH($F299&amp;"#7",원장입력!$L$5:$L$204,0)),""))</f>
        <v/>
      </c>
      <c r="E307" s="27">
        <f>IF($F299="","",IFERROR(INDEX(원장입력!$H$5:$H$204,MATCH($F299&amp;"#7",원장입력!$L$5:$L$204,0)),""))</f>
        <v/>
      </c>
    </row>
    <row r="308">
      <c r="A308" s="25">
        <f>IF($F299="","",IFERROR(INDEX(원장입력!$A$5:$A$204,MATCH($F299&amp;"#8",원장입력!$L$5:$L$204,0)),""))</f>
        <v/>
      </c>
      <c r="B308" s="25">
        <f>IF($F299="","",IFERROR(INDEX(원장입력!$K$5:$K$204,MATCH($F299&amp;"#8",원장입력!$L$5:$L$204,0)),""))</f>
        <v/>
      </c>
      <c r="C308" s="25">
        <f>IF($F299="","",IFERROR(INDEX(원장입력!$F$5:$F$204,MATCH($F299&amp;"#8",원장입력!$L$5:$L$204,0)),""))</f>
        <v/>
      </c>
      <c r="D308" s="27">
        <f>IF($F299="","",IFERROR(INDEX(원장입력!$G$5:$G$204,MATCH($F299&amp;"#8",원장입력!$L$5:$L$204,0)),""))</f>
        <v/>
      </c>
      <c r="E308" s="27">
        <f>IF($F299="","",IFERROR(INDEX(원장입력!$H$5:$H$204,MATCH($F299&amp;"#8",원장입력!$L$5:$L$204,0)),""))</f>
        <v/>
      </c>
    </row>
    <row r="309">
      <c r="A309" s="25">
        <f>IF($F299="","",IFERROR(INDEX(원장입력!$A$5:$A$204,MATCH($F299&amp;"#9",원장입력!$L$5:$L$204,0)),""))</f>
        <v/>
      </c>
      <c r="B309" s="25">
        <f>IF($F299="","",IFERROR(INDEX(원장입력!$K$5:$K$204,MATCH($F299&amp;"#9",원장입력!$L$5:$L$204,0)),""))</f>
        <v/>
      </c>
      <c r="C309" s="25">
        <f>IF($F299="","",IFERROR(INDEX(원장입력!$F$5:$F$204,MATCH($F299&amp;"#9",원장입력!$L$5:$L$204,0)),""))</f>
        <v/>
      </c>
      <c r="D309" s="27">
        <f>IF($F299="","",IFERROR(INDEX(원장입력!$G$5:$G$204,MATCH($F299&amp;"#9",원장입력!$L$5:$L$204,0)),""))</f>
        <v/>
      </c>
      <c r="E309" s="27">
        <f>IF($F299="","",IFERROR(INDEX(원장입력!$H$5:$H$204,MATCH($F299&amp;"#9",원장입력!$L$5:$L$204,0)),""))</f>
        <v/>
      </c>
    </row>
    <row r="310">
      <c r="A310" s="25">
        <f>IF($F299="","",IFERROR(INDEX(원장입력!$A$5:$A$204,MATCH($F299&amp;"#10",원장입력!$L$5:$L$204,0)),""))</f>
        <v/>
      </c>
      <c r="B310" s="25">
        <f>IF($F299="","",IFERROR(INDEX(원장입력!$K$5:$K$204,MATCH($F299&amp;"#10",원장입력!$L$5:$L$204,0)),""))</f>
        <v/>
      </c>
      <c r="C310" s="25">
        <f>IF($F299="","",IFERROR(INDEX(원장입력!$F$5:$F$204,MATCH($F299&amp;"#10",원장입력!$L$5:$L$204,0)),""))</f>
        <v/>
      </c>
      <c r="D310" s="27">
        <f>IF($F299="","",IFERROR(INDEX(원장입력!$G$5:$G$204,MATCH($F299&amp;"#10",원장입력!$L$5:$L$204,0)),""))</f>
        <v/>
      </c>
      <c r="E310" s="27">
        <f>IF($F299="","",IFERROR(INDEX(원장입력!$H$5:$H$204,MATCH($F299&amp;"#10",원장입력!$L$5:$L$204,0)),""))</f>
        <v/>
      </c>
    </row>
    <row r="311">
      <c r="A311" s="25">
        <f>IF($F299="","",IFERROR(INDEX(원장입력!$A$5:$A$204,MATCH($F299&amp;"#11",원장입력!$L$5:$L$204,0)),""))</f>
        <v/>
      </c>
      <c r="B311" s="25">
        <f>IF($F299="","",IFERROR(INDEX(원장입력!$K$5:$K$204,MATCH($F299&amp;"#11",원장입력!$L$5:$L$204,0)),""))</f>
        <v/>
      </c>
      <c r="C311" s="25">
        <f>IF($F299="","",IFERROR(INDEX(원장입력!$F$5:$F$204,MATCH($F299&amp;"#11",원장입력!$L$5:$L$204,0)),""))</f>
        <v/>
      </c>
      <c r="D311" s="27">
        <f>IF($F299="","",IFERROR(INDEX(원장입력!$G$5:$G$204,MATCH($F299&amp;"#11",원장입력!$L$5:$L$204,0)),""))</f>
        <v/>
      </c>
      <c r="E311" s="27">
        <f>IF($F299="","",IFERROR(INDEX(원장입력!$H$5:$H$204,MATCH($F299&amp;"#11",원장입력!$L$5:$L$204,0)),""))</f>
        <v/>
      </c>
    </row>
    <row r="312">
      <c r="A312" s="25">
        <f>IF($F299="","",IFERROR(INDEX(원장입력!$A$5:$A$204,MATCH($F299&amp;"#12",원장입력!$L$5:$L$204,0)),""))</f>
        <v/>
      </c>
      <c r="B312" s="25">
        <f>IF($F299="","",IFERROR(INDEX(원장입력!$K$5:$K$204,MATCH($F299&amp;"#12",원장입력!$L$5:$L$204,0)),""))</f>
        <v/>
      </c>
      <c r="C312" s="25">
        <f>IF($F299="","",IFERROR(INDEX(원장입력!$F$5:$F$204,MATCH($F299&amp;"#12",원장입력!$L$5:$L$204,0)),""))</f>
        <v/>
      </c>
      <c r="D312" s="27">
        <f>IF($F299="","",IFERROR(INDEX(원장입력!$G$5:$G$204,MATCH($F299&amp;"#12",원장입력!$L$5:$L$204,0)),""))</f>
        <v/>
      </c>
      <c r="E312" s="27">
        <f>IF($F299="","",IFERROR(INDEX(원장입력!$H$5:$H$204,MATCH($F299&amp;"#12",원장입력!$L$5:$L$204,0)),""))</f>
        <v/>
      </c>
    </row>
    <row r="313">
      <c r="A313" s="25">
        <f>IF($F299="","",IFERROR(INDEX(원장입력!$A$5:$A$204,MATCH($F299&amp;"#13",원장입력!$L$5:$L$204,0)),""))</f>
        <v/>
      </c>
      <c r="B313" s="25">
        <f>IF($F299="","",IFERROR(INDEX(원장입력!$K$5:$K$204,MATCH($F299&amp;"#13",원장입력!$L$5:$L$204,0)),""))</f>
        <v/>
      </c>
      <c r="C313" s="25">
        <f>IF($F299="","",IFERROR(INDEX(원장입력!$F$5:$F$204,MATCH($F299&amp;"#13",원장입력!$L$5:$L$204,0)),""))</f>
        <v/>
      </c>
      <c r="D313" s="27">
        <f>IF($F299="","",IFERROR(INDEX(원장입력!$G$5:$G$204,MATCH($F299&amp;"#13",원장입력!$L$5:$L$204,0)),""))</f>
        <v/>
      </c>
      <c r="E313" s="27">
        <f>IF($F299="","",IFERROR(INDEX(원장입력!$H$5:$H$204,MATCH($F299&amp;"#13",원장입력!$L$5:$L$204,0)),""))</f>
        <v/>
      </c>
    </row>
    <row r="314">
      <c r="A314" s="25">
        <f>IF($F299="","",IFERROR(INDEX(원장입력!$A$5:$A$204,MATCH($F299&amp;"#14",원장입력!$L$5:$L$204,0)),""))</f>
        <v/>
      </c>
      <c r="B314" s="25">
        <f>IF($F299="","",IFERROR(INDEX(원장입력!$K$5:$K$204,MATCH($F299&amp;"#14",원장입력!$L$5:$L$204,0)),""))</f>
        <v/>
      </c>
      <c r="C314" s="25">
        <f>IF($F299="","",IFERROR(INDEX(원장입력!$F$5:$F$204,MATCH($F299&amp;"#14",원장입력!$L$5:$L$204,0)),""))</f>
        <v/>
      </c>
      <c r="D314" s="27">
        <f>IF($F299="","",IFERROR(INDEX(원장입력!$G$5:$G$204,MATCH($F299&amp;"#14",원장입력!$L$5:$L$204,0)),""))</f>
        <v/>
      </c>
      <c r="E314" s="27">
        <f>IF($F299="","",IFERROR(INDEX(원장입력!$H$5:$H$204,MATCH($F299&amp;"#14",원장입력!$L$5:$L$204,0)),""))</f>
        <v/>
      </c>
    </row>
    <row r="315">
      <c r="A315" s="25">
        <f>IF($F299="","",IFERROR(INDEX(원장입력!$A$5:$A$204,MATCH($F299&amp;"#15",원장입력!$L$5:$L$204,0)),""))</f>
        <v/>
      </c>
      <c r="B315" s="25">
        <f>IF($F299="","",IFERROR(INDEX(원장입력!$K$5:$K$204,MATCH($F299&amp;"#15",원장입력!$L$5:$L$204,0)),""))</f>
        <v/>
      </c>
      <c r="C315" s="25">
        <f>IF($F299="","",IFERROR(INDEX(원장입력!$F$5:$F$204,MATCH($F299&amp;"#15",원장입력!$L$5:$L$204,0)),""))</f>
        <v/>
      </c>
      <c r="D315" s="27">
        <f>IF($F299="","",IFERROR(INDEX(원장입력!$G$5:$G$204,MATCH($F299&amp;"#15",원장입력!$L$5:$L$204,0)),""))</f>
        <v/>
      </c>
      <c r="E315" s="27">
        <f>IF($F299="","",IFERROR(INDEX(원장입력!$H$5:$H$204,MATCH($F299&amp;"#15",원장입력!$L$5:$L$204,0)),""))</f>
        <v/>
      </c>
    </row>
    <row r="316">
      <c r="C316" s="30">
        <f>IF($F299="","","원장 합계")</f>
        <v/>
      </c>
      <c r="D316" s="27">
        <f>IF($F299="","",INDEX(결산명세서!$E$5:$E$44,15))</f>
        <v/>
      </c>
      <c r="E316" s="27">
        <f>IF($F299="","",INDEX(결산명세서!$F$5:$F$44,15))</f>
        <v/>
      </c>
    </row>
    <row r="317">
      <c r="C317" s="30">
        <f>IF($F299="","","결산 조정")</f>
        <v/>
      </c>
      <c r="D317" s="27">
        <f>IF($F299="","",INDEX(결산명세서!$G$5:$G$44,15))</f>
        <v/>
      </c>
      <c r="E317" s="27">
        <f>IF($F299="","",INDEX(결산명세서!$H$5:$H$44,15))</f>
        <v/>
      </c>
    </row>
    <row r="318"/>
    <row r="319">
      <c r="A319" s="31">
        <f>IF($F320="","","결산 조정 명세서")</f>
        <v/>
      </c>
      <c r="E319" s="2">
        <f>IF($F320="","","대상 월: 2026-09")</f>
        <v/>
      </c>
    </row>
    <row r="320">
      <c r="A320" s="32">
        <f>IF($F320="","","계정과목:")</f>
        <v/>
      </c>
      <c r="B320" s="32">
        <f>IF($F320="","",INDEX(결산명세서!$D$5:$D$44,16))</f>
        <v/>
      </c>
      <c r="D320" s="32">
        <f>IF($F320="","","당월 잔액:")</f>
        <v/>
      </c>
      <c r="E320" s="33">
        <f>IF($F320="","",INDEX(결산명세서!$I$5:$I$44,16))</f>
        <v/>
      </c>
      <c r="F320" s="34">
        <f>IFERROR(INDEX(결산명세서!$B$5:$B$44,16),"")</f>
        <v/>
      </c>
    </row>
    <row r="321">
      <c r="A321" s="9">
        <f>IF($F320="","","날짜")</f>
        <v/>
      </c>
      <c r="B321" s="9">
        <f>IF($F320="","","거래처")</f>
        <v/>
      </c>
      <c r="C321" s="9">
        <f>IF($F320="","","적요")</f>
        <v/>
      </c>
      <c r="D321" s="9">
        <f>IF($F320="","","차변")</f>
        <v/>
      </c>
      <c r="E321" s="9">
        <f>IF($F320="","","대변")</f>
        <v/>
      </c>
    </row>
    <row r="322">
      <c r="A322" s="25">
        <f>IF($F320="","",IFERROR(INDEX(원장입력!$A$5:$A$204,MATCH($F320&amp;"#1",원장입력!$L$5:$L$204,0)),""))</f>
        <v/>
      </c>
      <c r="B322" s="25">
        <f>IF($F320="","",IFERROR(INDEX(원장입력!$K$5:$K$204,MATCH($F320&amp;"#1",원장입력!$L$5:$L$204,0)),""))</f>
        <v/>
      </c>
      <c r="C322" s="25">
        <f>IF($F320="","",IFERROR(INDEX(원장입력!$F$5:$F$204,MATCH($F320&amp;"#1",원장입력!$L$5:$L$204,0)),""))</f>
        <v/>
      </c>
      <c r="D322" s="27">
        <f>IF($F320="","",IFERROR(INDEX(원장입력!$G$5:$G$204,MATCH($F320&amp;"#1",원장입력!$L$5:$L$204,0)),""))</f>
        <v/>
      </c>
      <c r="E322" s="27">
        <f>IF($F320="","",IFERROR(INDEX(원장입력!$H$5:$H$204,MATCH($F320&amp;"#1",원장입력!$L$5:$L$204,0)),""))</f>
        <v/>
      </c>
    </row>
    <row r="323">
      <c r="A323" s="25">
        <f>IF($F320="","",IFERROR(INDEX(원장입력!$A$5:$A$204,MATCH($F320&amp;"#2",원장입력!$L$5:$L$204,0)),""))</f>
        <v/>
      </c>
      <c r="B323" s="25">
        <f>IF($F320="","",IFERROR(INDEX(원장입력!$K$5:$K$204,MATCH($F320&amp;"#2",원장입력!$L$5:$L$204,0)),""))</f>
        <v/>
      </c>
      <c r="C323" s="25">
        <f>IF($F320="","",IFERROR(INDEX(원장입력!$F$5:$F$204,MATCH($F320&amp;"#2",원장입력!$L$5:$L$204,0)),""))</f>
        <v/>
      </c>
      <c r="D323" s="27">
        <f>IF($F320="","",IFERROR(INDEX(원장입력!$G$5:$G$204,MATCH($F320&amp;"#2",원장입력!$L$5:$L$204,0)),""))</f>
        <v/>
      </c>
      <c r="E323" s="27">
        <f>IF($F320="","",IFERROR(INDEX(원장입력!$H$5:$H$204,MATCH($F320&amp;"#2",원장입력!$L$5:$L$204,0)),""))</f>
        <v/>
      </c>
    </row>
    <row r="324">
      <c r="A324" s="25">
        <f>IF($F320="","",IFERROR(INDEX(원장입력!$A$5:$A$204,MATCH($F320&amp;"#3",원장입력!$L$5:$L$204,0)),""))</f>
        <v/>
      </c>
      <c r="B324" s="25">
        <f>IF($F320="","",IFERROR(INDEX(원장입력!$K$5:$K$204,MATCH($F320&amp;"#3",원장입력!$L$5:$L$204,0)),""))</f>
        <v/>
      </c>
      <c r="C324" s="25">
        <f>IF($F320="","",IFERROR(INDEX(원장입력!$F$5:$F$204,MATCH($F320&amp;"#3",원장입력!$L$5:$L$204,0)),""))</f>
        <v/>
      </c>
      <c r="D324" s="27">
        <f>IF($F320="","",IFERROR(INDEX(원장입력!$G$5:$G$204,MATCH($F320&amp;"#3",원장입력!$L$5:$L$204,0)),""))</f>
        <v/>
      </c>
      <c r="E324" s="27">
        <f>IF($F320="","",IFERROR(INDEX(원장입력!$H$5:$H$204,MATCH($F320&amp;"#3",원장입력!$L$5:$L$204,0)),""))</f>
        <v/>
      </c>
    </row>
    <row r="325">
      <c r="A325" s="25">
        <f>IF($F320="","",IFERROR(INDEX(원장입력!$A$5:$A$204,MATCH($F320&amp;"#4",원장입력!$L$5:$L$204,0)),""))</f>
        <v/>
      </c>
      <c r="B325" s="25">
        <f>IF($F320="","",IFERROR(INDEX(원장입력!$K$5:$K$204,MATCH($F320&amp;"#4",원장입력!$L$5:$L$204,0)),""))</f>
        <v/>
      </c>
      <c r="C325" s="25">
        <f>IF($F320="","",IFERROR(INDEX(원장입력!$F$5:$F$204,MATCH($F320&amp;"#4",원장입력!$L$5:$L$204,0)),""))</f>
        <v/>
      </c>
      <c r="D325" s="27">
        <f>IF($F320="","",IFERROR(INDEX(원장입력!$G$5:$G$204,MATCH($F320&amp;"#4",원장입력!$L$5:$L$204,0)),""))</f>
        <v/>
      </c>
      <c r="E325" s="27">
        <f>IF($F320="","",IFERROR(INDEX(원장입력!$H$5:$H$204,MATCH($F320&amp;"#4",원장입력!$L$5:$L$204,0)),""))</f>
        <v/>
      </c>
    </row>
    <row r="326">
      <c r="A326" s="25">
        <f>IF($F320="","",IFERROR(INDEX(원장입력!$A$5:$A$204,MATCH($F320&amp;"#5",원장입력!$L$5:$L$204,0)),""))</f>
        <v/>
      </c>
      <c r="B326" s="25">
        <f>IF($F320="","",IFERROR(INDEX(원장입력!$K$5:$K$204,MATCH($F320&amp;"#5",원장입력!$L$5:$L$204,0)),""))</f>
        <v/>
      </c>
      <c r="C326" s="25">
        <f>IF($F320="","",IFERROR(INDEX(원장입력!$F$5:$F$204,MATCH($F320&amp;"#5",원장입력!$L$5:$L$204,0)),""))</f>
        <v/>
      </c>
      <c r="D326" s="27">
        <f>IF($F320="","",IFERROR(INDEX(원장입력!$G$5:$G$204,MATCH($F320&amp;"#5",원장입력!$L$5:$L$204,0)),""))</f>
        <v/>
      </c>
      <c r="E326" s="27">
        <f>IF($F320="","",IFERROR(INDEX(원장입력!$H$5:$H$204,MATCH($F320&amp;"#5",원장입력!$L$5:$L$204,0)),""))</f>
        <v/>
      </c>
    </row>
    <row r="327">
      <c r="A327" s="25">
        <f>IF($F320="","",IFERROR(INDEX(원장입력!$A$5:$A$204,MATCH($F320&amp;"#6",원장입력!$L$5:$L$204,0)),""))</f>
        <v/>
      </c>
      <c r="B327" s="25">
        <f>IF($F320="","",IFERROR(INDEX(원장입력!$K$5:$K$204,MATCH($F320&amp;"#6",원장입력!$L$5:$L$204,0)),""))</f>
        <v/>
      </c>
      <c r="C327" s="25">
        <f>IF($F320="","",IFERROR(INDEX(원장입력!$F$5:$F$204,MATCH($F320&amp;"#6",원장입력!$L$5:$L$204,0)),""))</f>
        <v/>
      </c>
      <c r="D327" s="27">
        <f>IF($F320="","",IFERROR(INDEX(원장입력!$G$5:$G$204,MATCH($F320&amp;"#6",원장입력!$L$5:$L$204,0)),""))</f>
        <v/>
      </c>
      <c r="E327" s="27">
        <f>IF($F320="","",IFERROR(INDEX(원장입력!$H$5:$H$204,MATCH($F320&amp;"#6",원장입력!$L$5:$L$204,0)),""))</f>
        <v/>
      </c>
    </row>
    <row r="328">
      <c r="A328" s="25">
        <f>IF($F320="","",IFERROR(INDEX(원장입력!$A$5:$A$204,MATCH($F320&amp;"#7",원장입력!$L$5:$L$204,0)),""))</f>
        <v/>
      </c>
      <c r="B328" s="25">
        <f>IF($F320="","",IFERROR(INDEX(원장입력!$K$5:$K$204,MATCH($F320&amp;"#7",원장입력!$L$5:$L$204,0)),""))</f>
        <v/>
      </c>
      <c r="C328" s="25">
        <f>IF($F320="","",IFERROR(INDEX(원장입력!$F$5:$F$204,MATCH($F320&amp;"#7",원장입력!$L$5:$L$204,0)),""))</f>
        <v/>
      </c>
      <c r="D328" s="27">
        <f>IF($F320="","",IFERROR(INDEX(원장입력!$G$5:$G$204,MATCH($F320&amp;"#7",원장입력!$L$5:$L$204,0)),""))</f>
        <v/>
      </c>
      <c r="E328" s="27">
        <f>IF($F320="","",IFERROR(INDEX(원장입력!$H$5:$H$204,MATCH($F320&amp;"#7",원장입력!$L$5:$L$204,0)),""))</f>
        <v/>
      </c>
    </row>
    <row r="329">
      <c r="A329" s="25">
        <f>IF($F320="","",IFERROR(INDEX(원장입력!$A$5:$A$204,MATCH($F320&amp;"#8",원장입력!$L$5:$L$204,0)),""))</f>
        <v/>
      </c>
      <c r="B329" s="25">
        <f>IF($F320="","",IFERROR(INDEX(원장입력!$K$5:$K$204,MATCH($F320&amp;"#8",원장입력!$L$5:$L$204,0)),""))</f>
        <v/>
      </c>
      <c r="C329" s="25">
        <f>IF($F320="","",IFERROR(INDEX(원장입력!$F$5:$F$204,MATCH($F320&amp;"#8",원장입력!$L$5:$L$204,0)),""))</f>
        <v/>
      </c>
      <c r="D329" s="27">
        <f>IF($F320="","",IFERROR(INDEX(원장입력!$G$5:$G$204,MATCH($F320&amp;"#8",원장입력!$L$5:$L$204,0)),""))</f>
        <v/>
      </c>
      <c r="E329" s="27">
        <f>IF($F320="","",IFERROR(INDEX(원장입력!$H$5:$H$204,MATCH($F320&amp;"#8",원장입력!$L$5:$L$204,0)),""))</f>
        <v/>
      </c>
    </row>
    <row r="330">
      <c r="A330" s="25">
        <f>IF($F320="","",IFERROR(INDEX(원장입력!$A$5:$A$204,MATCH($F320&amp;"#9",원장입력!$L$5:$L$204,0)),""))</f>
        <v/>
      </c>
      <c r="B330" s="25">
        <f>IF($F320="","",IFERROR(INDEX(원장입력!$K$5:$K$204,MATCH($F320&amp;"#9",원장입력!$L$5:$L$204,0)),""))</f>
        <v/>
      </c>
      <c r="C330" s="25">
        <f>IF($F320="","",IFERROR(INDEX(원장입력!$F$5:$F$204,MATCH($F320&amp;"#9",원장입력!$L$5:$L$204,0)),""))</f>
        <v/>
      </c>
      <c r="D330" s="27">
        <f>IF($F320="","",IFERROR(INDEX(원장입력!$G$5:$G$204,MATCH($F320&amp;"#9",원장입력!$L$5:$L$204,0)),""))</f>
        <v/>
      </c>
      <c r="E330" s="27">
        <f>IF($F320="","",IFERROR(INDEX(원장입력!$H$5:$H$204,MATCH($F320&amp;"#9",원장입력!$L$5:$L$204,0)),""))</f>
        <v/>
      </c>
    </row>
    <row r="331">
      <c r="A331" s="25">
        <f>IF($F320="","",IFERROR(INDEX(원장입력!$A$5:$A$204,MATCH($F320&amp;"#10",원장입력!$L$5:$L$204,0)),""))</f>
        <v/>
      </c>
      <c r="B331" s="25">
        <f>IF($F320="","",IFERROR(INDEX(원장입력!$K$5:$K$204,MATCH($F320&amp;"#10",원장입력!$L$5:$L$204,0)),""))</f>
        <v/>
      </c>
      <c r="C331" s="25">
        <f>IF($F320="","",IFERROR(INDEX(원장입력!$F$5:$F$204,MATCH($F320&amp;"#10",원장입력!$L$5:$L$204,0)),""))</f>
        <v/>
      </c>
      <c r="D331" s="27">
        <f>IF($F320="","",IFERROR(INDEX(원장입력!$G$5:$G$204,MATCH($F320&amp;"#10",원장입력!$L$5:$L$204,0)),""))</f>
        <v/>
      </c>
      <c r="E331" s="27">
        <f>IF($F320="","",IFERROR(INDEX(원장입력!$H$5:$H$204,MATCH($F320&amp;"#10",원장입력!$L$5:$L$204,0)),""))</f>
        <v/>
      </c>
    </row>
    <row r="332">
      <c r="A332" s="25">
        <f>IF($F320="","",IFERROR(INDEX(원장입력!$A$5:$A$204,MATCH($F320&amp;"#11",원장입력!$L$5:$L$204,0)),""))</f>
        <v/>
      </c>
      <c r="B332" s="25">
        <f>IF($F320="","",IFERROR(INDEX(원장입력!$K$5:$K$204,MATCH($F320&amp;"#11",원장입력!$L$5:$L$204,0)),""))</f>
        <v/>
      </c>
      <c r="C332" s="25">
        <f>IF($F320="","",IFERROR(INDEX(원장입력!$F$5:$F$204,MATCH($F320&amp;"#11",원장입력!$L$5:$L$204,0)),""))</f>
        <v/>
      </c>
      <c r="D332" s="27">
        <f>IF($F320="","",IFERROR(INDEX(원장입력!$G$5:$G$204,MATCH($F320&amp;"#11",원장입력!$L$5:$L$204,0)),""))</f>
        <v/>
      </c>
      <c r="E332" s="27">
        <f>IF($F320="","",IFERROR(INDEX(원장입력!$H$5:$H$204,MATCH($F320&amp;"#11",원장입력!$L$5:$L$204,0)),""))</f>
        <v/>
      </c>
    </row>
    <row r="333">
      <c r="A333" s="25">
        <f>IF($F320="","",IFERROR(INDEX(원장입력!$A$5:$A$204,MATCH($F320&amp;"#12",원장입력!$L$5:$L$204,0)),""))</f>
        <v/>
      </c>
      <c r="B333" s="25">
        <f>IF($F320="","",IFERROR(INDEX(원장입력!$K$5:$K$204,MATCH($F320&amp;"#12",원장입력!$L$5:$L$204,0)),""))</f>
        <v/>
      </c>
      <c r="C333" s="25">
        <f>IF($F320="","",IFERROR(INDEX(원장입력!$F$5:$F$204,MATCH($F320&amp;"#12",원장입력!$L$5:$L$204,0)),""))</f>
        <v/>
      </c>
      <c r="D333" s="27">
        <f>IF($F320="","",IFERROR(INDEX(원장입력!$G$5:$G$204,MATCH($F320&amp;"#12",원장입력!$L$5:$L$204,0)),""))</f>
        <v/>
      </c>
      <c r="E333" s="27">
        <f>IF($F320="","",IFERROR(INDEX(원장입력!$H$5:$H$204,MATCH($F320&amp;"#12",원장입력!$L$5:$L$204,0)),""))</f>
        <v/>
      </c>
    </row>
    <row r="334">
      <c r="A334" s="25">
        <f>IF($F320="","",IFERROR(INDEX(원장입력!$A$5:$A$204,MATCH($F320&amp;"#13",원장입력!$L$5:$L$204,0)),""))</f>
        <v/>
      </c>
      <c r="B334" s="25">
        <f>IF($F320="","",IFERROR(INDEX(원장입력!$K$5:$K$204,MATCH($F320&amp;"#13",원장입력!$L$5:$L$204,0)),""))</f>
        <v/>
      </c>
      <c r="C334" s="25">
        <f>IF($F320="","",IFERROR(INDEX(원장입력!$F$5:$F$204,MATCH($F320&amp;"#13",원장입력!$L$5:$L$204,0)),""))</f>
        <v/>
      </c>
      <c r="D334" s="27">
        <f>IF($F320="","",IFERROR(INDEX(원장입력!$G$5:$G$204,MATCH($F320&amp;"#13",원장입력!$L$5:$L$204,0)),""))</f>
        <v/>
      </c>
      <c r="E334" s="27">
        <f>IF($F320="","",IFERROR(INDEX(원장입력!$H$5:$H$204,MATCH($F320&amp;"#13",원장입력!$L$5:$L$204,0)),""))</f>
        <v/>
      </c>
    </row>
    <row r="335">
      <c r="A335" s="25">
        <f>IF($F320="","",IFERROR(INDEX(원장입력!$A$5:$A$204,MATCH($F320&amp;"#14",원장입력!$L$5:$L$204,0)),""))</f>
        <v/>
      </c>
      <c r="B335" s="25">
        <f>IF($F320="","",IFERROR(INDEX(원장입력!$K$5:$K$204,MATCH($F320&amp;"#14",원장입력!$L$5:$L$204,0)),""))</f>
        <v/>
      </c>
      <c r="C335" s="25">
        <f>IF($F320="","",IFERROR(INDEX(원장입력!$F$5:$F$204,MATCH($F320&amp;"#14",원장입력!$L$5:$L$204,0)),""))</f>
        <v/>
      </c>
      <c r="D335" s="27">
        <f>IF($F320="","",IFERROR(INDEX(원장입력!$G$5:$G$204,MATCH($F320&amp;"#14",원장입력!$L$5:$L$204,0)),""))</f>
        <v/>
      </c>
      <c r="E335" s="27">
        <f>IF($F320="","",IFERROR(INDEX(원장입력!$H$5:$H$204,MATCH($F320&amp;"#14",원장입력!$L$5:$L$204,0)),""))</f>
        <v/>
      </c>
    </row>
    <row r="336">
      <c r="A336" s="25">
        <f>IF($F320="","",IFERROR(INDEX(원장입력!$A$5:$A$204,MATCH($F320&amp;"#15",원장입력!$L$5:$L$204,0)),""))</f>
        <v/>
      </c>
      <c r="B336" s="25">
        <f>IF($F320="","",IFERROR(INDEX(원장입력!$K$5:$K$204,MATCH($F320&amp;"#15",원장입력!$L$5:$L$204,0)),""))</f>
        <v/>
      </c>
      <c r="C336" s="25">
        <f>IF($F320="","",IFERROR(INDEX(원장입력!$F$5:$F$204,MATCH($F320&amp;"#15",원장입력!$L$5:$L$204,0)),""))</f>
        <v/>
      </c>
      <c r="D336" s="27">
        <f>IF($F320="","",IFERROR(INDEX(원장입력!$G$5:$G$204,MATCH($F320&amp;"#15",원장입력!$L$5:$L$204,0)),""))</f>
        <v/>
      </c>
      <c r="E336" s="27">
        <f>IF($F320="","",IFERROR(INDEX(원장입력!$H$5:$H$204,MATCH($F320&amp;"#15",원장입력!$L$5:$L$204,0)),""))</f>
        <v/>
      </c>
    </row>
    <row r="337">
      <c r="C337" s="30">
        <f>IF($F320="","","원장 합계")</f>
        <v/>
      </c>
      <c r="D337" s="27">
        <f>IF($F320="","",INDEX(결산명세서!$E$5:$E$44,16))</f>
        <v/>
      </c>
      <c r="E337" s="27">
        <f>IF($F320="","",INDEX(결산명세서!$F$5:$F$44,16))</f>
        <v/>
      </c>
    </row>
    <row r="338">
      <c r="C338" s="30">
        <f>IF($F320="","","결산 조정")</f>
        <v/>
      </c>
      <c r="D338" s="27">
        <f>IF($F320="","",INDEX(결산명세서!$G$5:$G$44,16))</f>
        <v/>
      </c>
      <c r="E338" s="27">
        <f>IF($F320="","",INDEX(결산명세서!$H$5:$H$44,16))</f>
        <v/>
      </c>
    </row>
    <row r="339"/>
    <row r="340">
      <c r="A340" s="31">
        <f>IF($F341="","","결산 조정 명세서")</f>
        <v/>
      </c>
      <c r="E340" s="2">
        <f>IF($F341="","","대상 월: 2026-09")</f>
        <v/>
      </c>
    </row>
    <row r="341">
      <c r="A341" s="32">
        <f>IF($F341="","","계정과목:")</f>
        <v/>
      </c>
      <c r="B341" s="32">
        <f>IF($F341="","",INDEX(결산명세서!$D$5:$D$44,17))</f>
        <v/>
      </c>
      <c r="D341" s="32">
        <f>IF($F341="","","당월 잔액:")</f>
        <v/>
      </c>
      <c r="E341" s="33">
        <f>IF($F341="","",INDEX(결산명세서!$I$5:$I$44,17))</f>
        <v/>
      </c>
      <c r="F341" s="34">
        <f>IFERROR(INDEX(결산명세서!$B$5:$B$44,17),"")</f>
        <v/>
      </c>
    </row>
    <row r="342">
      <c r="A342" s="9">
        <f>IF($F341="","","날짜")</f>
        <v/>
      </c>
      <c r="B342" s="9">
        <f>IF($F341="","","거래처")</f>
        <v/>
      </c>
      <c r="C342" s="9">
        <f>IF($F341="","","적요")</f>
        <v/>
      </c>
      <c r="D342" s="9">
        <f>IF($F341="","","차변")</f>
        <v/>
      </c>
      <c r="E342" s="9">
        <f>IF($F341="","","대변")</f>
        <v/>
      </c>
    </row>
    <row r="343">
      <c r="A343" s="25">
        <f>IF($F341="","",IFERROR(INDEX(원장입력!$A$5:$A$204,MATCH($F341&amp;"#1",원장입력!$L$5:$L$204,0)),""))</f>
        <v/>
      </c>
      <c r="B343" s="25">
        <f>IF($F341="","",IFERROR(INDEX(원장입력!$K$5:$K$204,MATCH($F341&amp;"#1",원장입력!$L$5:$L$204,0)),""))</f>
        <v/>
      </c>
      <c r="C343" s="25">
        <f>IF($F341="","",IFERROR(INDEX(원장입력!$F$5:$F$204,MATCH($F341&amp;"#1",원장입력!$L$5:$L$204,0)),""))</f>
        <v/>
      </c>
      <c r="D343" s="27">
        <f>IF($F341="","",IFERROR(INDEX(원장입력!$G$5:$G$204,MATCH($F341&amp;"#1",원장입력!$L$5:$L$204,0)),""))</f>
        <v/>
      </c>
      <c r="E343" s="27">
        <f>IF($F341="","",IFERROR(INDEX(원장입력!$H$5:$H$204,MATCH($F341&amp;"#1",원장입력!$L$5:$L$204,0)),""))</f>
        <v/>
      </c>
    </row>
    <row r="344">
      <c r="A344" s="25">
        <f>IF($F341="","",IFERROR(INDEX(원장입력!$A$5:$A$204,MATCH($F341&amp;"#2",원장입력!$L$5:$L$204,0)),""))</f>
        <v/>
      </c>
      <c r="B344" s="25">
        <f>IF($F341="","",IFERROR(INDEX(원장입력!$K$5:$K$204,MATCH($F341&amp;"#2",원장입력!$L$5:$L$204,0)),""))</f>
        <v/>
      </c>
      <c r="C344" s="25">
        <f>IF($F341="","",IFERROR(INDEX(원장입력!$F$5:$F$204,MATCH($F341&amp;"#2",원장입력!$L$5:$L$204,0)),""))</f>
        <v/>
      </c>
      <c r="D344" s="27">
        <f>IF($F341="","",IFERROR(INDEX(원장입력!$G$5:$G$204,MATCH($F341&amp;"#2",원장입력!$L$5:$L$204,0)),""))</f>
        <v/>
      </c>
      <c r="E344" s="27">
        <f>IF($F341="","",IFERROR(INDEX(원장입력!$H$5:$H$204,MATCH($F341&amp;"#2",원장입력!$L$5:$L$204,0)),""))</f>
        <v/>
      </c>
    </row>
    <row r="345">
      <c r="A345" s="25">
        <f>IF($F341="","",IFERROR(INDEX(원장입력!$A$5:$A$204,MATCH($F341&amp;"#3",원장입력!$L$5:$L$204,0)),""))</f>
        <v/>
      </c>
      <c r="B345" s="25">
        <f>IF($F341="","",IFERROR(INDEX(원장입력!$K$5:$K$204,MATCH($F341&amp;"#3",원장입력!$L$5:$L$204,0)),""))</f>
        <v/>
      </c>
      <c r="C345" s="25">
        <f>IF($F341="","",IFERROR(INDEX(원장입력!$F$5:$F$204,MATCH($F341&amp;"#3",원장입력!$L$5:$L$204,0)),""))</f>
        <v/>
      </c>
      <c r="D345" s="27">
        <f>IF($F341="","",IFERROR(INDEX(원장입력!$G$5:$G$204,MATCH($F341&amp;"#3",원장입력!$L$5:$L$204,0)),""))</f>
        <v/>
      </c>
      <c r="E345" s="27">
        <f>IF($F341="","",IFERROR(INDEX(원장입력!$H$5:$H$204,MATCH($F341&amp;"#3",원장입력!$L$5:$L$204,0)),""))</f>
        <v/>
      </c>
    </row>
    <row r="346">
      <c r="A346" s="25">
        <f>IF($F341="","",IFERROR(INDEX(원장입력!$A$5:$A$204,MATCH($F341&amp;"#4",원장입력!$L$5:$L$204,0)),""))</f>
        <v/>
      </c>
      <c r="B346" s="25">
        <f>IF($F341="","",IFERROR(INDEX(원장입력!$K$5:$K$204,MATCH($F341&amp;"#4",원장입력!$L$5:$L$204,0)),""))</f>
        <v/>
      </c>
      <c r="C346" s="25">
        <f>IF($F341="","",IFERROR(INDEX(원장입력!$F$5:$F$204,MATCH($F341&amp;"#4",원장입력!$L$5:$L$204,0)),""))</f>
        <v/>
      </c>
      <c r="D346" s="27">
        <f>IF($F341="","",IFERROR(INDEX(원장입력!$G$5:$G$204,MATCH($F341&amp;"#4",원장입력!$L$5:$L$204,0)),""))</f>
        <v/>
      </c>
      <c r="E346" s="27">
        <f>IF($F341="","",IFERROR(INDEX(원장입력!$H$5:$H$204,MATCH($F341&amp;"#4",원장입력!$L$5:$L$204,0)),""))</f>
        <v/>
      </c>
    </row>
    <row r="347">
      <c r="A347" s="25">
        <f>IF($F341="","",IFERROR(INDEX(원장입력!$A$5:$A$204,MATCH($F341&amp;"#5",원장입력!$L$5:$L$204,0)),""))</f>
        <v/>
      </c>
      <c r="B347" s="25">
        <f>IF($F341="","",IFERROR(INDEX(원장입력!$K$5:$K$204,MATCH($F341&amp;"#5",원장입력!$L$5:$L$204,0)),""))</f>
        <v/>
      </c>
      <c r="C347" s="25">
        <f>IF($F341="","",IFERROR(INDEX(원장입력!$F$5:$F$204,MATCH($F341&amp;"#5",원장입력!$L$5:$L$204,0)),""))</f>
        <v/>
      </c>
      <c r="D347" s="27">
        <f>IF($F341="","",IFERROR(INDEX(원장입력!$G$5:$G$204,MATCH($F341&amp;"#5",원장입력!$L$5:$L$204,0)),""))</f>
        <v/>
      </c>
      <c r="E347" s="27">
        <f>IF($F341="","",IFERROR(INDEX(원장입력!$H$5:$H$204,MATCH($F341&amp;"#5",원장입력!$L$5:$L$204,0)),""))</f>
        <v/>
      </c>
    </row>
    <row r="348">
      <c r="A348" s="25">
        <f>IF($F341="","",IFERROR(INDEX(원장입력!$A$5:$A$204,MATCH($F341&amp;"#6",원장입력!$L$5:$L$204,0)),""))</f>
        <v/>
      </c>
      <c r="B348" s="25">
        <f>IF($F341="","",IFERROR(INDEX(원장입력!$K$5:$K$204,MATCH($F341&amp;"#6",원장입력!$L$5:$L$204,0)),""))</f>
        <v/>
      </c>
      <c r="C348" s="25">
        <f>IF($F341="","",IFERROR(INDEX(원장입력!$F$5:$F$204,MATCH($F341&amp;"#6",원장입력!$L$5:$L$204,0)),""))</f>
        <v/>
      </c>
      <c r="D348" s="27">
        <f>IF($F341="","",IFERROR(INDEX(원장입력!$G$5:$G$204,MATCH($F341&amp;"#6",원장입력!$L$5:$L$204,0)),""))</f>
        <v/>
      </c>
      <c r="E348" s="27">
        <f>IF($F341="","",IFERROR(INDEX(원장입력!$H$5:$H$204,MATCH($F341&amp;"#6",원장입력!$L$5:$L$204,0)),""))</f>
        <v/>
      </c>
    </row>
    <row r="349">
      <c r="A349" s="25">
        <f>IF($F341="","",IFERROR(INDEX(원장입력!$A$5:$A$204,MATCH($F341&amp;"#7",원장입력!$L$5:$L$204,0)),""))</f>
        <v/>
      </c>
      <c r="B349" s="25">
        <f>IF($F341="","",IFERROR(INDEX(원장입력!$K$5:$K$204,MATCH($F341&amp;"#7",원장입력!$L$5:$L$204,0)),""))</f>
        <v/>
      </c>
      <c r="C349" s="25">
        <f>IF($F341="","",IFERROR(INDEX(원장입력!$F$5:$F$204,MATCH($F341&amp;"#7",원장입력!$L$5:$L$204,0)),""))</f>
        <v/>
      </c>
      <c r="D349" s="27">
        <f>IF($F341="","",IFERROR(INDEX(원장입력!$G$5:$G$204,MATCH($F341&amp;"#7",원장입력!$L$5:$L$204,0)),""))</f>
        <v/>
      </c>
      <c r="E349" s="27">
        <f>IF($F341="","",IFERROR(INDEX(원장입력!$H$5:$H$204,MATCH($F341&amp;"#7",원장입력!$L$5:$L$204,0)),""))</f>
        <v/>
      </c>
    </row>
    <row r="350">
      <c r="A350" s="25">
        <f>IF($F341="","",IFERROR(INDEX(원장입력!$A$5:$A$204,MATCH($F341&amp;"#8",원장입력!$L$5:$L$204,0)),""))</f>
        <v/>
      </c>
      <c r="B350" s="25">
        <f>IF($F341="","",IFERROR(INDEX(원장입력!$K$5:$K$204,MATCH($F341&amp;"#8",원장입력!$L$5:$L$204,0)),""))</f>
        <v/>
      </c>
      <c r="C350" s="25">
        <f>IF($F341="","",IFERROR(INDEX(원장입력!$F$5:$F$204,MATCH($F341&amp;"#8",원장입력!$L$5:$L$204,0)),""))</f>
        <v/>
      </c>
      <c r="D350" s="27">
        <f>IF($F341="","",IFERROR(INDEX(원장입력!$G$5:$G$204,MATCH($F341&amp;"#8",원장입력!$L$5:$L$204,0)),""))</f>
        <v/>
      </c>
      <c r="E350" s="27">
        <f>IF($F341="","",IFERROR(INDEX(원장입력!$H$5:$H$204,MATCH($F341&amp;"#8",원장입력!$L$5:$L$204,0)),""))</f>
        <v/>
      </c>
    </row>
    <row r="351">
      <c r="A351" s="25">
        <f>IF($F341="","",IFERROR(INDEX(원장입력!$A$5:$A$204,MATCH($F341&amp;"#9",원장입력!$L$5:$L$204,0)),""))</f>
        <v/>
      </c>
      <c r="B351" s="25">
        <f>IF($F341="","",IFERROR(INDEX(원장입력!$K$5:$K$204,MATCH($F341&amp;"#9",원장입력!$L$5:$L$204,0)),""))</f>
        <v/>
      </c>
      <c r="C351" s="25">
        <f>IF($F341="","",IFERROR(INDEX(원장입력!$F$5:$F$204,MATCH($F341&amp;"#9",원장입력!$L$5:$L$204,0)),""))</f>
        <v/>
      </c>
      <c r="D351" s="27">
        <f>IF($F341="","",IFERROR(INDEX(원장입력!$G$5:$G$204,MATCH($F341&amp;"#9",원장입력!$L$5:$L$204,0)),""))</f>
        <v/>
      </c>
      <c r="E351" s="27">
        <f>IF($F341="","",IFERROR(INDEX(원장입력!$H$5:$H$204,MATCH($F341&amp;"#9",원장입력!$L$5:$L$204,0)),""))</f>
        <v/>
      </c>
    </row>
    <row r="352">
      <c r="A352" s="25">
        <f>IF($F341="","",IFERROR(INDEX(원장입력!$A$5:$A$204,MATCH($F341&amp;"#10",원장입력!$L$5:$L$204,0)),""))</f>
        <v/>
      </c>
      <c r="B352" s="25">
        <f>IF($F341="","",IFERROR(INDEX(원장입력!$K$5:$K$204,MATCH($F341&amp;"#10",원장입력!$L$5:$L$204,0)),""))</f>
        <v/>
      </c>
      <c r="C352" s="25">
        <f>IF($F341="","",IFERROR(INDEX(원장입력!$F$5:$F$204,MATCH($F341&amp;"#10",원장입력!$L$5:$L$204,0)),""))</f>
        <v/>
      </c>
      <c r="D352" s="27">
        <f>IF($F341="","",IFERROR(INDEX(원장입력!$G$5:$G$204,MATCH($F341&amp;"#10",원장입력!$L$5:$L$204,0)),""))</f>
        <v/>
      </c>
      <c r="E352" s="27">
        <f>IF($F341="","",IFERROR(INDEX(원장입력!$H$5:$H$204,MATCH($F341&amp;"#10",원장입력!$L$5:$L$204,0)),""))</f>
        <v/>
      </c>
    </row>
    <row r="353">
      <c r="A353" s="25">
        <f>IF($F341="","",IFERROR(INDEX(원장입력!$A$5:$A$204,MATCH($F341&amp;"#11",원장입력!$L$5:$L$204,0)),""))</f>
        <v/>
      </c>
      <c r="B353" s="25">
        <f>IF($F341="","",IFERROR(INDEX(원장입력!$K$5:$K$204,MATCH($F341&amp;"#11",원장입력!$L$5:$L$204,0)),""))</f>
        <v/>
      </c>
      <c r="C353" s="25">
        <f>IF($F341="","",IFERROR(INDEX(원장입력!$F$5:$F$204,MATCH($F341&amp;"#11",원장입력!$L$5:$L$204,0)),""))</f>
        <v/>
      </c>
      <c r="D353" s="27">
        <f>IF($F341="","",IFERROR(INDEX(원장입력!$G$5:$G$204,MATCH($F341&amp;"#11",원장입력!$L$5:$L$204,0)),""))</f>
        <v/>
      </c>
      <c r="E353" s="27">
        <f>IF($F341="","",IFERROR(INDEX(원장입력!$H$5:$H$204,MATCH($F341&amp;"#11",원장입력!$L$5:$L$204,0)),""))</f>
        <v/>
      </c>
    </row>
    <row r="354">
      <c r="A354" s="25">
        <f>IF($F341="","",IFERROR(INDEX(원장입력!$A$5:$A$204,MATCH($F341&amp;"#12",원장입력!$L$5:$L$204,0)),""))</f>
        <v/>
      </c>
      <c r="B354" s="25">
        <f>IF($F341="","",IFERROR(INDEX(원장입력!$K$5:$K$204,MATCH($F341&amp;"#12",원장입력!$L$5:$L$204,0)),""))</f>
        <v/>
      </c>
      <c r="C354" s="25">
        <f>IF($F341="","",IFERROR(INDEX(원장입력!$F$5:$F$204,MATCH($F341&amp;"#12",원장입력!$L$5:$L$204,0)),""))</f>
        <v/>
      </c>
      <c r="D354" s="27">
        <f>IF($F341="","",IFERROR(INDEX(원장입력!$G$5:$G$204,MATCH($F341&amp;"#12",원장입력!$L$5:$L$204,0)),""))</f>
        <v/>
      </c>
      <c r="E354" s="27">
        <f>IF($F341="","",IFERROR(INDEX(원장입력!$H$5:$H$204,MATCH($F341&amp;"#12",원장입력!$L$5:$L$204,0)),""))</f>
        <v/>
      </c>
    </row>
    <row r="355">
      <c r="A355" s="25">
        <f>IF($F341="","",IFERROR(INDEX(원장입력!$A$5:$A$204,MATCH($F341&amp;"#13",원장입력!$L$5:$L$204,0)),""))</f>
        <v/>
      </c>
      <c r="B355" s="25">
        <f>IF($F341="","",IFERROR(INDEX(원장입력!$K$5:$K$204,MATCH($F341&amp;"#13",원장입력!$L$5:$L$204,0)),""))</f>
        <v/>
      </c>
      <c r="C355" s="25">
        <f>IF($F341="","",IFERROR(INDEX(원장입력!$F$5:$F$204,MATCH($F341&amp;"#13",원장입력!$L$5:$L$204,0)),""))</f>
        <v/>
      </c>
      <c r="D355" s="27">
        <f>IF($F341="","",IFERROR(INDEX(원장입력!$G$5:$G$204,MATCH($F341&amp;"#13",원장입력!$L$5:$L$204,0)),""))</f>
        <v/>
      </c>
      <c r="E355" s="27">
        <f>IF($F341="","",IFERROR(INDEX(원장입력!$H$5:$H$204,MATCH($F341&amp;"#13",원장입력!$L$5:$L$204,0)),""))</f>
        <v/>
      </c>
    </row>
    <row r="356">
      <c r="A356" s="25">
        <f>IF($F341="","",IFERROR(INDEX(원장입력!$A$5:$A$204,MATCH($F341&amp;"#14",원장입력!$L$5:$L$204,0)),""))</f>
        <v/>
      </c>
      <c r="B356" s="25">
        <f>IF($F341="","",IFERROR(INDEX(원장입력!$K$5:$K$204,MATCH($F341&amp;"#14",원장입력!$L$5:$L$204,0)),""))</f>
        <v/>
      </c>
      <c r="C356" s="25">
        <f>IF($F341="","",IFERROR(INDEX(원장입력!$F$5:$F$204,MATCH($F341&amp;"#14",원장입력!$L$5:$L$204,0)),""))</f>
        <v/>
      </c>
      <c r="D356" s="27">
        <f>IF($F341="","",IFERROR(INDEX(원장입력!$G$5:$G$204,MATCH($F341&amp;"#14",원장입력!$L$5:$L$204,0)),""))</f>
        <v/>
      </c>
      <c r="E356" s="27">
        <f>IF($F341="","",IFERROR(INDEX(원장입력!$H$5:$H$204,MATCH($F341&amp;"#14",원장입력!$L$5:$L$204,0)),""))</f>
        <v/>
      </c>
    </row>
    <row r="357">
      <c r="A357" s="25">
        <f>IF($F341="","",IFERROR(INDEX(원장입력!$A$5:$A$204,MATCH($F341&amp;"#15",원장입력!$L$5:$L$204,0)),""))</f>
        <v/>
      </c>
      <c r="B357" s="25">
        <f>IF($F341="","",IFERROR(INDEX(원장입력!$K$5:$K$204,MATCH($F341&amp;"#15",원장입력!$L$5:$L$204,0)),""))</f>
        <v/>
      </c>
      <c r="C357" s="25">
        <f>IF($F341="","",IFERROR(INDEX(원장입력!$F$5:$F$204,MATCH($F341&amp;"#15",원장입력!$L$5:$L$204,0)),""))</f>
        <v/>
      </c>
      <c r="D357" s="27">
        <f>IF($F341="","",IFERROR(INDEX(원장입력!$G$5:$G$204,MATCH($F341&amp;"#15",원장입력!$L$5:$L$204,0)),""))</f>
        <v/>
      </c>
      <c r="E357" s="27">
        <f>IF($F341="","",IFERROR(INDEX(원장입력!$H$5:$H$204,MATCH($F341&amp;"#15",원장입력!$L$5:$L$204,0)),""))</f>
        <v/>
      </c>
    </row>
    <row r="358">
      <c r="C358" s="30">
        <f>IF($F341="","","원장 합계")</f>
        <v/>
      </c>
      <c r="D358" s="27">
        <f>IF($F341="","",INDEX(결산명세서!$E$5:$E$44,17))</f>
        <v/>
      </c>
      <c r="E358" s="27">
        <f>IF($F341="","",INDEX(결산명세서!$F$5:$F$44,17))</f>
        <v/>
      </c>
    </row>
    <row r="359">
      <c r="C359" s="30">
        <f>IF($F341="","","결산 조정")</f>
        <v/>
      </c>
      <c r="D359" s="27">
        <f>IF($F341="","",INDEX(결산명세서!$G$5:$G$44,17))</f>
        <v/>
      </c>
      <c r="E359" s="27">
        <f>IF($F341="","",INDEX(결산명세서!$H$5:$H$44,17))</f>
        <v/>
      </c>
    </row>
    <row r="360"/>
    <row r="361">
      <c r="A361" s="31">
        <f>IF($F362="","","결산 조정 명세서")</f>
        <v/>
      </c>
      <c r="E361" s="2">
        <f>IF($F362="","","대상 월: 2026-09")</f>
        <v/>
      </c>
    </row>
    <row r="362">
      <c r="A362" s="32">
        <f>IF($F362="","","계정과목:")</f>
        <v/>
      </c>
      <c r="B362" s="32">
        <f>IF($F362="","",INDEX(결산명세서!$D$5:$D$44,18))</f>
        <v/>
      </c>
      <c r="D362" s="32">
        <f>IF($F362="","","당월 잔액:")</f>
        <v/>
      </c>
      <c r="E362" s="33">
        <f>IF($F362="","",INDEX(결산명세서!$I$5:$I$44,18))</f>
        <v/>
      </c>
      <c r="F362" s="34">
        <f>IFERROR(INDEX(결산명세서!$B$5:$B$44,18),"")</f>
        <v/>
      </c>
    </row>
    <row r="363">
      <c r="A363" s="9">
        <f>IF($F362="","","날짜")</f>
        <v/>
      </c>
      <c r="B363" s="9">
        <f>IF($F362="","","거래처")</f>
        <v/>
      </c>
      <c r="C363" s="9">
        <f>IF($F362="","","적요")</f>
        <v/>
      </c>
      <c r="D363" s="9">
        <f>IF($F362="","","차변")</f>
        <v/>
      </c>
      <c r="E363" s="9">
        <f>IF($F362="","","대변")</f>
        <v/>
      </c>
    </row>
    <row r="364">
      <c r="A364" s="25">
        <f>IF($F362="","",IFERROR(INDEX(원장입력!$A$5:$A$204,MATCH($F362&amp;"#1",원장입력!$L$5:$L$204,0)),""))</f>
        <v/>
      </c>
      <c r="B364" s="25">
        <f>IF($F362="","",IFERROR(INDEX(원장입력!$K$5:$K$204,MATCH($F362&amp;"#1",원장입력!$L$5:$L$204,0)),""))</f>
        <v/>
      </c>
      <c r="C364" s="25">
        <f>IF($F362="","",IFERROR(INDEX(원장입력!$F$5:$F$204,MATCH($F362&amp;"#1",원장입력!$L$5:$L$204,0)),""))</f>
        <v/>
      </c>
      <c r="D364" s="27">
        <f>IF($F362="","",IFERROR(INDEX(원장입력!$G$5:$G$204,MATCH($F362&amp;"#1",원장입력!$L$5:$L$204,0)),""))</f>
        <v/>
      </c>
      <c r="E364" s="27">
        <f>IF($F362="","",IFERROR(INDEX(원장입력!$H$5:$H$204,MATCH($F362&amp;"#1",원장입력!$L$5:$L$204,0)),""))</f>
        <v/>
      </c>
    </row>
    <row r="365">
      <c r="A365" s="25">
        <f>IF($F362="","",IFERROR(INDEX(원장입력!$A$5:$A$204,MATCH($F362&amp;"#2",원장입력!$L$5:$L$204,0)),""))</f>
        <v/>
      </c>
      <c r="B365" s="25">
        <f>IF($F362="","",IFERROR(INDEX(원장입력!$K$5:$K$204,MATCH($F362&amp;"#2",원장입력!$L$5:$L$204,0)),""))</f>
        <v/>
      </c>
      <c r="C365" s="25">
        <f>IF($F362="","",IFERROR(INDEX(원장입력!$F$5:$F$204,MATCH($F362&amp;"#2",원장입력!$L$5:$L$204,0)),""))</f>
        <v/>
      </c>
      <c r="D365" s="27">
        <f>IF($F362="","",IFERROR(INDEX(원장입력!$G$5:$G$204,MATCH($F362&amp;"#2",원장입력!$L$5:$L$204,0)),""))</f>
        <v/>
      </c>
      <c r="E365" s="27">
        <f>IF($F362="","",IFERROR(INDEX(원장입력!$H$5:$H$204,MATCH($F362&amp;"#2",원장입력!$L$5:$L$204,0)),""))</f>
        <v/>
      </c>
    </row>
    <row r="366">
      <c r="A366" s="25">
        <f>IF($F362="","",IFERROR(INDEX(원장입력!$A$5:$A$204,MATCH($F362&amp;"#3",원장입력!$L$5:$L$204,0)),""))</f>
        <v/>
      </c>
      <c r="B366" s="25">
        <f>IF($F362="","",IFERROR(INDEX(원장입력!$K$5:$K$204,MATCH($F362&amp;"#3",원장입력!$L$5:$L$204,0)),""))</f>
        <v/>
      </c>
      <c r="C366" s="25">
        <f>IF($F362="","",IFERROR(INDEX(원장입력!$F$5:$F$204,MATCH($F362&amp;"#3",원장입력!$L$5:$L$204,0)),""))</f>
        <v/>
      </c>
      <c r="D366" s="27">
        <f>IF($F362="","",IFERROR(INDEX(원장입력!$G$5:$G$204,MATCH($F362&amp;"#3",원장입력!$L$5:$L$204,0)),""))</f>
        <v/>
      </c>
      <c r="E366" s="27">
        <f>IF($F362="","",IFERROR(INDEX(원장입력!$H$5:$H$204,MATCH($F362&amp;"#3",원장입력!$L$5:$L$204,0)),""))</f>
        <v/>
      </c>
    </row>
    <row r="367">
      <c r="A367" s="25">
        <f>IF($F362="","",IFERROR(INDEX(원장입력!$A$5:$A$204,MATCH($F362&amp;"#4",원장입력!$L$5:$L$204,0)),""))</f>
        <v/>
      </c>
      <c r="B367" s="25">
        <f>IF($F362="","",IFERROR(INDEX(원장입력!$K$5:$K$204,MATCH($F362&amp;"#4",원장입력!$L$5:$L$204,0)),""))</f>
        <v/>
      </c>
      <c r="C367" s="25">
        <f>IF($F362="","",IFERROR(INDEX(원장입력!$F$5:$F$204,MATCH($F362&amp;"#4",원장입력!$L$5:$L$204,0)),""))</f>
        <v/>
      </c>
      <c r="D367" s="27">
        <f>IF($F362="","",IFERROR(INDEX(원장입력!$G$5:$G$204,MATCH($F362&amp;"#4",원장입력!$L$5:$L$204,0)),""))</f>
        <v/>
      </c>
      <c r="E367" s="27">
        <f>IF($F362="","",IFERROR(INDEX(원장입력!$H$5:$H$204,MATCH($F362&amp;"#4",원장입력!$L$5:$L$204,0)),""))</f>
        <v/>
      </c>
    </row>
    <row r="368">
      <c r="A368" s="25">
        <f>IF($F362="","",IFERROR(INDEX(원장입력!$A$5:$A$204,MATCH($F362&amp;"#5",원장입력!$L$5:$L$204,0)),""))</f>
        <v/>
      </c>
      <c r="B368" s="25">
        <f>IF($F362="","",IFERROR(INDEX(원장입력!$K$5:$K$204,MATCH($F362&amp;"#5",원장입력!$L$5:$L$204,0)),""))</f>
        <v/>
      </c>
      <c r="C368" s="25">
        <f>IF($F362="","",IFERROR(INDEX(원장입력!$F$5:$F$204,MATCH($F362&amp;"#5",원장입력!$L$5:$L$204,0)),""))</f>
        <v/>
      </c>
      <c r="D368" s="27">
        <f>IF($F362="","",IFERROR(INDEX(원장입력!$G$5:$G$204,MATCH($F362&amp;"#5",원장입력!$L$5:$L$204,0)),""))</f>
        <v/>
      </c>
      <c r="E368" s="27">
        <f>IF($F362="","",IFERROR(INDEX(원장입력!$H$5:$H$204,MATCH($F362&amp;"#5",원장입력!$L$5:$L$204,0)),""))</f>
        <v/>
      </c>
    </row>
    <row r="369">
      <c r="A369" s="25">
        <f>IF($F362="","",IFERROR(INDEX(원장입력!$A$5:$A$204,MATCH($F362&amp;"#6",원장입력!$L$5:$L$204,0)),""))</f>
        <v/>
      </c>
      <c r="B369" s="25">
        <f>IF($F362="","",IFERROR(INDEX(원장입력!$K$5:$K$204,MATCH($F362&amp;"#6",원장입력!$L$5:$L$204,0)),""))</f>
        <v/>
      </c>
      <c r="C369" s="25">
        <f>IF($F362="","",IFERROR(INDEX(원장입력!$F$5:$F$204,MATCH($F362&amp;"#6",원장입력!$L$5:$L$204,0)),""))</f>
        <v/>
      </c>
      <c r="D369" s="27">
        <f>IF($F362="","",IFERROR(INDEX(원장입력!$G$5:$G$204,MATCH($F362&amp;"#6",원장입력!$L$5:$L$204,0)),""))</f>
        <v/>
      </c>
      <c r="E369" s="27">
        <f>IF($F362="","",IFERROR(INDEX(원장입력!$H$5:$H$204,MATCH($F362&amp;"#6",원장입력!$L$5:$L$204,0)),""))</f>
        <v/>
      </c>
    </row>
    <row r="370">
      <c r="A370" s="25">
        <f>IF($F362="","",IFERROR(INDEX(원장입력!$A$5:$A$204,MATCH($F362&amp;"#7",원장입력!$L$5:$L$204,0)),""))</f>
        <v/>
      </c>
      <c r="B370" s="25">
        <f>IF($F362="","",IFERROR(INDEX(원장입력!$K$5:$K$204,MATCH($F362&amp;"#7",원장입력!$L$5:$L$204,0)),""))</f>
        <v/>
      </c>
      <c r="C370" s="25">
        <f>IF($F362="","",IFERROR(INDEX(원장입력!$F$5:$F$204,MATCH($F362&amp;"#7",원장입력!$L$5:$L$204,0)),""))</f>
        <v/>
      </c>
      <c r="D370" s="27">
        <f>IF($F362="","",IFERROR(INDEX(원장입력!$G$5:$G$204,MATCH($F362&amp;"#7",원장입력!$L$5:$L$204,0)),""))</f>
        <v/>
      </c>
      <c r="E370" s="27">
        <f>IF($F362="","",IFERROR(INDEX(원장입력!$H$5:$H$204,MATCH($F362&amp;"#7",원장입력!$L$5:$L$204,0)),""))</f>
        <v/>
      </c>
    </row>
    <row r="371">
      <c r="A371" s="25">
        <f>IF($F362="","",IFERROR(INDEX(원장입력!$A$5:$A$204,MATCH($F362&amp;"#8",원장입력!$L$5:$L$204,0)),""))</f>
        <v/>
      </c>
      <c r="B371" s="25">
        <f>IF($F362="","",IFERROR(INDEX(원장입력!$K$5:$K$204,MATCH($F362&amp;"#8",원장입력!$L$5:$L$204,0)),""))</f>
        <v/>
      </c>
      <c r="C371" s="25">
        <f>IF($F362="","",IFERROR(INDEX(원장입력!$F$5:$F$204,MATCH($F362&amp;"#8",원장입력!$L$5:$L$204,0)),""))</f>
        <v/>
      </c>
      <c r="D371" s="27">
        <f>IF($F362="","",IFERROR(INDEX(원장입력!$G$5:$G$204,MATCH($F362&amp;"#8",원장입력!$L$5:$L$204,0)),""))</f>
        <v/>
      </c>
      <c r="E371" s="27">
        <f>IF($F362="","",IFERROR(INDEX(원장입력!$H$5:$H$204,MATCH($F362&amp;"#8",원장입력!$L$5:$L$204,0)),""))</f>
        <v/>
      </c>
    </row>
    <row r="372">
      <c r="A372" s="25">
        <f>IF($F362="","",IFERROR(INDEX(원장입력!$A$5:$A$204,MATCH($F362&amp;"#9",원장입력!$L$5:$L$204,0)),""))</f>
        <v/>
      </c>
      <c r="B372" s="25">
        <f>IF($F362="","",IFERROR(INDEX(원장입력!$K$5:$K$204,MATCH($F362&amp;"#9",원장입력!$L$5:$L$204,0)),""))</f>
        <v/>
      </c>
      <c r="C372" s="25">
        <f>IF($F362="","",IFERROR(INDEX(원장입력!$F$5:$F$204,MATCH($F362&amp;"#9",원장입력!$L$5:$L$204,0)),""))</f>
        <v/>
      </c>
      <c r="D372" s="27">
        <f>IF($F362="","",IFERROR(INDEX(원장입력!$G$5:$G$204,MATCH($F362&amp;"#9",원장입력!$L$5:$L$204,0)),""))</f>
        <v/>
      </c>
      <c r="E372" s="27">
        <f>IF($F362="","",IFERROR(INDEX(원장입력!$H$5:$H$204,MATCH($F362&amp;"#9",원장입력!$L$5:$L$204,0)),""))</f>
        <v/>
      </c>
    </row>
    <row r="373">
      <c r="A373" s="25">
        <f>IF($F362="","",IFERROR(INDEX(원장입력!$A$5:$A$204,MATCH($F362&amp;"#10",원장입력!$L$5:$L$204,0)),""))</f>
        <v/>
      </c>
      <c r="B373" s="25">
        <f>IF($F362="","",IFERROR(INDEX(원장입력!$K$5:$K$204,MATCH($F362&amp;"#10",원장입력!$L$5:$L$204,0)),""))</f>
        <v/>
      </c>
      <c r="C373" s="25">
        <f>IF($F362="","",IFERROR(INDEX(원장입력!$F$5:$F$204,MATCH($F362&amp;"#10",원장입력!$L$5:$L$204,0)),""))</f>
        <v/>
      </c>
      <c r="D373" s="27">
        <f>IF($F362="","",IFERROR(INDEX(원장입력!$G$5:$G$204,MATCH($F362&amp;"#10",원장입력!$L$5:$L$204,0)),""))</f>
        <v/>
      </c>
      <c r="E373" s="27">
        <f>IF($F362="","",IFERROR(INDEX(원장입력!$H$5:$H$204,MATCH($F362&amp;"#10",원장입력!$L$5:$L$204,0)),""))</f>
        <v/>
      </c>
    </row>
    <row r="374">
      <c r="A374" s="25">
        <f>IF($F362="","",IFERROR(INDEX(원장입력!$A$5:$A$204,MATCH($F362&amp;"#11",원장입력!$L$5:$L$204,0)),""))</f>
        <v/>
      </c>
      <c r="B374" s="25">
        <f>IF($F362="","",IFERROR(INDEX(원장입력!$K$5:$K$204,MATCH($F362&amp;"#11",원장입력!$L$5:$L$204,0)),""))</f>
        <v/>
      </c>
      <c r="C374" s="25">
        <f>IF($F362="","",IFERROR(INDEX(원장입력!$F$5:$F$204,MATCH($F362&amp;"#11",원장입력!$L$5:$L$204,0)),""))</f>
        <v/>
      </c>
      <c r="D374" s="27">
        <f>IF($F362="","",IFERROR(INDEX(원장입력!$G$5:$G$204,MATCH($F362&amp;"#11",원장입력!$L$5:$L$204,0)),""))</f>
        <v/>
      </c>
      <c r="E374" s="27">
        <f>IF($F362="","",IFERROR(INDEX(원장입력!$H$5:$H$204,MATCH($F362&amp;"#11",원장입력!$L$5:$L$204,0)),""))</f>
        <v/>
      </c>
    </row>
    <row r="375">
      <c r="A375" s="25">
        <f>IF($F362="","",IFERROR(INDEX(원장입력!$A$5:$A$204,MATCH($F362&amp;"#12",원장입력!$L$5:$L$204,0)),""))</f>
        <v/>
      </c>
      <c r="B375" s="25">
        <f>IF($F362="","",IFERROR(INDEX(원장입력!$K$5:$K$204,MATCH($F362&amp;"#12",원장입력!$L$5:$L$204,0)),""))</f>
        <v/>
      </c>
      <c r="C375" s="25">
        <f>IF($F362="","",IFERROR(INDEX(원장입력!$F$5:$F$204,MATCH($F362&amp;"#12",원장입력!$L$5:$L$204,0)),""))</f>
        <v/>
      </c>
      <c r="D375" s="27">
        <f>IF($F362="","",IFERROR(INDEX(원장입력!$G$5:$G$204,MATCH($F362&amp;"#12",원장입력!$L$5:$L$204,0)),""))</f>
        <v/>
      </c>
      <c r="E375" s="27">
        <f>IF($F362="","",IFERROR(INDEX(원장입력!$H$5:$H$204,MATCH($F362&amp;"#12",원장입력!$L$5:$L$204,0)),""))</f>
        <v/>
      </c>
    </row>
    <row r="376">
      <c r="A376" s="25">
        <f>IF($F362="","",IFERROR(INDEX(원장입력!$A$5:$A$204,MATCH($F362&amp;"#13",원장입력!$L$5:$L$204,0)),""))</f>
        <v/>
      </c>
      <c r="B376" s="25">
        <f>IF($F362="","",IFERROR(INDEX(원장입력!$K$5:$K$204,MATCH($F362&amp;"#13",원장입력!$L$5:$L$204,0)),""))</f>
        <v/>
      </c>
      <c r="C376" s="25">
        <f>IF($F362="","",IFERROR(INDEX(원장입력!$F$5:$F$204,MATCH($F362&amp;"#13",원장입력!$L$5:$L$204,0)),""))</f>
        <v/>
      </c>
      <c r="D376" s="27">
        <f>IF($F362="","",IFERROR(INDEX(원장입력!$G$5:$G$204,MATCH($F362&amp;"#13",원장입력!$L$5:$L$204,0)),""))</f>
        <v/>
      </c>
      <c r="E376" s="27">
        <f>IF($F362="","",IFERROR(INDEX(원장입력!$H$5:$H$204,MATCH($F362&amp;"#13",원장입력!$L$5:$L$204,0)),""))</f>
        <v/>
      </c>
    </row>
    <row r="377">
      <c r="A377" s="25">
        <f>IF($F362="","",IFERROR(INDEX(원장입력!$A$5:$A$204,MATCH($F362&amp;"#14",원장입력!$L$5:$L$204,0)),""))</f>
        <v/>
      </c>
      <c r="B377" s="25">
        <f>IF($F362="","",IFERROR(INDEX(원장입력!$K$5:$K$204,MATCH($F362&amp;"#14",원장입력!$L$5:$L$204,0)),""))</f>
        <v/>
      </c>
      <c r="C377" s="25">
        <f>IF($F362="","",IFERROR(INDEX(원장입력!$F$5:$F$204,MATCH($F362&amp;"#14",원장입력!$L$5:$L$204,0)),""))</f>
        <v/>
      </c>
      <c r="D377" s="27">
        <f>IF($F362="","",IFERROR(INDEX(원장입력!$G$5:$G$204,MATCH($F362&amp;"#14",원장입력!$L$5:$L$204,0)),""))</f>
        <v/>
      </c>
      <c r="E377" s="27">
        <f>IF($F362="","",IFERROR(INDEX(원장입력!$H$5:$H$204,MATCH($F362&amp;"#14",원장입력!$L$5:$L$204,0)),""))</f>
        <v/>
      </c>
    </row>
    <row r="378">
      <c r="A378" s="25">
        <f>IF($F362="","",IFERROR(INDEX(원장입력!$A$5:$A$204,MATCH($F362&amp;"#15",원장입력!$L$5:$L$204,0)),""))</f>
        <v/>
      </c>
      <c r="B378" s="25">
        <f>IF($F362="","",IFERROR(INDEX(원장입력!$K$5:$K$204,MATCH($F362&amp;"#15",원장입력!$L$5:$L$204,0)),""))</f>
        <v/>
      </c>
      <c r="C378" s="25">
        <f>IF($F362="","",IFERROR(INDEX(원장입력!$F$5:$F$204,MATCH($F362&amp;"#15",원장입력!$L$5:$L$204,0)),""))</f>
        <v/>
      </c>
      <c r="D378" s="27">
        <f>IF($F362="","",IFERROR(INDEX(원장입력!$G$5:$G$204,MATCH($F362&amp;"#15",원장입력!$L$5:$L$204,0)),""))</f>
        <v/>
      </c>
      <c r="E378" s="27">
        <f>IF($F362="","",IFERROR(INDEX(원장입력!$H$5:$H$204,MATCH($F362&amp;"#15",원장입력!$L$5:$L$204,0)),""))</f>
        <v/>
      </c>
    </row>
    <row r="379">
      <c r="C379" s="30">
        <f>IF($F362="","","원장 합계")</f>
        <v/>
      </c>
      <c r="D379" s="27">
        <f>IF($F362="","",INDEX(결산명세서!$E$5:$E$44,18))</f>
        <v/>
      </c>
      <c r="E379" s="27">
        <f>IF($F362="","",INDEX(결산명세서!$F$5:$F$44,18))</f>
        <v/>
      </c>
    </row>
    <row r="380">
      <c r="C380" s="30">
        <f>IF($F362="","","결산 조정")</f>
        <v/>
      </c>
      <c r="D380" s="27">
        <f>IF($F362="","",INDEX(결산명세서!$G$5:$G$44,18))</f>
        <v/>
      </c>
      <c r="E380" s="27">
        <f>IF($F362="","",INDEX(결산명세서!$H$5:$H$44,18))</f>
        <v/>
      </c>
    </row>
    <row r="381"/>
    <row r="382">
      <c r="A382" s="31">
        <f>IF($F383="","","결산 조정 명세서")</f>
        <v/>
      </c>
      <c r="E382" s="2">
        <f>IF($F383="","","대상 월: 2026-09")</f>
        <v/>
      </c>
    </row>
    <row r="383">
      <c r="A383" s="32">
        <f>IF($F383="","","계정과목:")</f>
        <v/>
      </c>
      <c r="B383" s="32">
        <f>IF($F383="","",INDEX(결산명세서!$D$5:$D$44,19))</f>
        <v/>
      </c>
      <c r="D383" s="32">
        <f>IF($F383="","","당월 잔액:")</f>
        <v/>
      </c>
      <c r="E383" s="33">
        <f>IF($F383="","",INDEX(결산명세서!$I$5:$I$44,19))</f>
        <v/>
      </c>
      <c r="F383" s="34">
        <f>IFERROR(INDEX(결산명세서!$B$5:$B$44,19),"")</f>
        <v/>
      </c>
    </row>
    <row r="384">
      <c r="A384" s="9">
        <f>IF($F383="","","날짜")</f>
        <v/>
      </c>
      <c r="B384" s="9">
        <f>IF($F383="","","거래처")</f>
        <v/>
      </c>
      <c r="C384" s="9">
        <f>IF($F383="","","적요")</f>
        <v/>
      </c>
      <c r="D384" s="9">
        <f>IF($F383="","","차변")</f>
        <v/>
      </c>
      <c r="E384" s="9">
        <f>IF($F383="","","대변")</f>
        <v/>
      </c>
    </row>
    <row r="385">
      <c r="A385" s="25">
        <f>IF($F383="","",IFERROR(INDEX(원장입력!$A$5:$A$204,MATCH($F383&amp;"#1",원장입력!$L$5:$L$204,0)),""))</f>
        <v/>
      </c>
      <c r="B385" s="25">
        <f>IF($F383="","",IFERROR(INDEX(원장입력!$K$5:$K$204,MATCH($F383&amp;"#1",원장입력!$L$5:$L$204,0)),""))</f>
        <v/>
      </c>
      <c r="C385" s="25">
        <f>IF($F383="","",IFERROR(INDEX(원장입력!$F$5:$F$204,MATCH($F383&amp;"#1",원장입력!$L$5:$L$204,0)),""))</f>
        <v/>
      </c>
      <c r="D385" s="27">
        <f>IF($F383="","",IFERROR(INDEX(원장입력!$G$5:$G$204,MATCH($F383&amp;"#1",원장입력!$L$5:$L$204,0)),""))</f>
        <v/>
      </c>
      <c r="E385" s="27">
        <f>IF($F383="","",IFERROR(INDEX(원장입력!$H$5:$H$204,MATCH($F383&amp;"#1",원장입력!$L$5:$L$204,0)),""))</f>
        <v/>
      </c>
    </row>
    <row r="386">
      <c r="A386" s="25">
        <f>IF($F383="","",IFERROR(INDEX(원장입력!$A$5:$A$204,MATCH($F383&amp;"#2",원장입력!$L$5:$L$204,0)),""))</f>
        <v/>
      </c>
      <c r="B386" s="25">
        <f>IF($F383="","",IFERROR(INDEX(원장입력!$K$5:$K$204,MATCH($F383&amp;"#2",원장입력!$L$5:$L$204,0)),""))</f>
        <v/>
      </c>
      <c r="C386" s="25">
        <f>IF($F383="","",IFERROR(INDEX(원장입력!$F$5:$F$204,MATCH($F383&amp;"#2",원장입력!$L$5:$L$204,0)),""))</f>
        <v/>
      </c>
      <c r="D386" s="27">
        <f>IF($F383="","",IFERROR(INDEX(원장입력!$G$5:$G$204,MATCH($F383&amp;"#2",원장입력!$L$5:$L$204,0)),""))</f>
        <v/>
      </c>
      <c r="E386" s="27">
        <f>IF($F383="","",IFERROR(INDEX(원장입력!$H$5:$H$204,MATCH($F383&amp;"#2",원장입력!$L$5:$L$204,0)),""))</f>
        <v/>
      </c>
    </row>
    <row r="387">
      <c r="A387" s="25">
        <f>IF($F383="","",IFERROR(INDEX(원장입력!$A$5:$A$204,MATCH($F383&amp;"#3",원장입력!$L$5:$L$204,0)),""))</f>
        <v/>
      </c>
      <c r="B387" s="25">
        <f>IF($F383="","",IFERROR(INDEX(원장입력!$K$5:$K$204,MATCH($F383&amp;"#3",원장입력!$L$5:$L$204,0)),""))</f>
        <v/>
      </c>
      <c r="C387" s="25">
        <f>IF($F383="","",IFERROR(INDEX(원장입력!$F$5:$F$204,MATCH($F383&amp;"#3",원장입력!$L$5:$L$204,0)),""))</f>
        <v/>
      </c>
      <c r="D387" s="27">
        <f>IF($F383="","",IFERROR(INDEX(원장입력!$G$5:$G$204,MATCH($F383&amp;"#3",원장입력!$L$5:$L$204,0)),""))</f>
        <v/>
      </c>
      <c r="E387" s="27">
        <f>IF($F383="","",IFERROR(INDEX(원장입력!$H$5:$H$204,MATCH($F383&amp;"#3",원장입력!$L$5:$L$204,0)),""))</f>
        <v/>
      </c>
    </row>
    <row r="388">
      <c r="A388" s="25">
        <f>IF($F383="","",IFERROR(INDEX(원장입력!$A$5:$A$204,MATCH($F383&amp;"#4",원장입력!$L$5:$L$204,0)),""))</f>
        <v/>
      </c>
      <c r="B388" s="25">
        <f>IF($F383="","",IFERROR(INDEX(원장입력!$K$5:$K$204,MATCH($F383&amp;"#4",원장입력!$L$5:$L$204,0)),""))</f>
        <v/>
      </c>
      <c r="C388" s="25">
        <f>IF($F383="","",IFERROR(INDEX(원장입력!$F$5:$F$204,MATCH($F383&amp;"#4",원장입력!$L$5:$L$204,0)),""))</f>
        <v/>
      </c>
      <c r="D388" s="27">
        <f>IF($F383="","",IFERROR(INDEX(원장입력!$G$5:$G$204,MATCH($F383&amp;"#4",원장입력!$L$5:$L$204,0)),""))</f>
        <v/>
      </c>
      <c r="E388" s="27">
        <f>IF($F383="","",IFERROR(INDEX(원장입력!$H$5:$H$204,MATCH($F383&amp;"#4",원장입력!$L$5:$L$204,0)),""))</f>
        <v/>
      </c>
    </row>
    <row r="389">
      <c r="A389" s="25">
        <f>IF($F383="","",IFERROR(INDEX(원장입력!$A$5:$A$204,MATCH($F383&amp;"#5",원장입력!$L$5:$L$204,0)),""))</f>
        <v/>
      </c>
      <c r="B389" s="25">
        <f>IF($F383="","",IFERROR(INDEX(원장입력!$K$5:$K$204,MATCH($F383&amp;"#5",원장입력!$L$5:$L$204,0)),""))</f>
        <v/>
      </c>
      <c r="C389" s="25">
        <f>IF($F383="","",IFERROR(INDEX(원장입력!$F$5:$F$204,MATCH($F383&amp;"#5",원장입력!$L$5:$L$204,0)),""))</f>
        <v/>
      </c>
      <c r="D389" s="27">
        <f>IF($F383="","",IFERROR(INDEX(원장입력!$G$5:$G$204,MATCH($F383&amp;"#5",원장입력!$L$5:$L$204,0)),""))</f>
        <v/>
      </c>
      <c r="E389" s="27">
        <f>IF($F383="","",IFERROR(INDEX(원장입력!$H$5:$H$204,MATCH($F383&amp;"#5",원장입력!$L$5:$L$204,0)),""))</f>
        <v/>
      </c>
    </row>
    <row r="390">
      <c r="A390" s="25">
        <f>IF($F383="","",IFERROR(INDEX(원장입력!$A$5:$A$204,MATCH($F383&amp;"#6",원장입력!$L$5:$L$204,0)),""))</f>
        <v/>
      </c>
      <c r="B390" s="25">
        <f>IF($F383="","",IFERROR(INDEX(원장입력!$K$5:$K$204,MATCH($F383&amp;"#6",원장입력!$L$5:$L$204,0)),""))</f>
        <v/>
      </c>
      <c r="C390" s="25">
        <f>IF($F383="","",IFERROR(INDEX(원장입력!$F$5:$F$204,MATCH($F383&amp;"#6",원장입력!$L$5:$L$204,0)),""))</f>
        <v/>
      </c>
      <c r="D390" s="27">
        <f>IF($F383="","",IFERROR(INDEX(원장입력!$G$5:$G$204,MATCH($F383&amp;"#6",원장입력!$L$5:$L$204,0)),""))</f>
        <v/>
      </c>
      <c r="E390" s="27">
        <f>IF($F383="","",IFERROR(INDEX(원장입력!$H$5:$H$204,MATCH($F383&amp;"#6",원장입력!$L$5:$L$204,0)),""))</f>
        <v/>
      </c>
    </row>
    <row r="391">
      <c r="A391" s="25">
        <f>IF($F383="","",IFERROR(INDEX(원장입력!$A$5:$A$204,MATCH($F383&amp;"#7",원장입력!$L$5:$L$204,0)),""))</f>
        <v/>
      </c>
      <c r="B391" s="25">
        <f>IF($F383="","",IFERROR(INDEX(원장입력!$K$5:$K$204,MATCH($F383&amp;"#7",원장입력!$L$5:$L$204,0)),""))</f>
        <v/>
      </c>
      <c r="C391" s="25">
        <f>IF($F383="","",IFERROR(INDEX(원장입력!$F$5:$F$204,MATCH($F383&amp;"#7",원장입력!$L$5:$L$204,0)),""))</f>
        <v/>
      </c>
      <c r="D391" s="27">
        <f>IF($F383="","",IFERROR(INDEX(원장입력!$G$5:$G$204,MATCH($F383&amp;"#7",원장입력!$L$5:$L$204,0)),""))</f>
        <v/>
      </c>
      <c r="E391" s="27">
        <f>IF($F383="","",IFERROR(INDEX(원장입력!$H$5:$H$204,MATCH($F383&amp;"#7",원장입력!$L$5:$L$204,0)),""))</f>
        <v/>
      </c>
    </row>
    <row r="392">
      <c r="A392" s="25">
        <f>IF($F383="","",IFERROR(INDEX(원장입력!$A$5:$A$204,MATCH($F383&amp;"#8",원장입력!$L$5:$L$204,0)),""))</f>
        <v/>
      </c>
      <c r="B392" s="25">
        <f>IF($F383="","",IFERROR(INDEX(원장입력!$K$5:$K$204,MATCH($F383&amp;"#8",원장입력!$L$5:$L$204,0)),""))</f>
        <v/>
      </c>
      <c r="C392" s="25">
        <f>IF($F383="","",IFERROR(INDEX(원장입력!$F$5:$F$204,MATCH($F383&amp;"#8",원장입력!$L$5:$L$204,0)),""))</f>
        <v/>
      </c>
      <c r="D392" s="27">
        <f>IF($F383="","",IFERROR(INDEX(원장입력!$G$5:$G$204,MATCH($F383&amp;"#8",원장입력!$L$5:$L$204,0)),""))</f>
        <v/>
      </c>
      <c r="E392" s="27">
        <f>IF($F383="","",IFERROR(INDEX(원장입력!$H$5:$H$204,MATCH($F383&amp;"#8",원장입력!$L$5:$L$204,0)),""))</f>
        <v/>
      </c>
    </row>
    <row r="393">
      <c r="A393" s="25">
        <f>IF($F383="","",IFERROR(INDEX(원장입력!$A$5:$A$204,MATCH($F383&amp;"#9",원장입력!$L$5:$L$204,0)),""))</f>
        <v/>
      </c>
      <c r="B393" s="25">
        <f>IF($F383="","",IFERROR(INDEX(원장입력!$K$5:$K$204,MATCH($F383&amp;"#9",원장입력!$L$5:$L$204,0)),""))</f>
        <v/>
      </c>
      <c r="C393" s="25">
        <f>IF($F383="","",IFERROR(INDEX(원장입력!$F$5:$F$204,MATCH($F383&amp;"#9",원장입력!$L$5:$L$204,0)),""))</f>
        <v/>
      </c>
      <c r="D393" s="27">
        <f>IF($F383="","",IFERROR(INDEX(원장입력!$G$5:$G$204,MATCH($F383&amp;"#9",원장입력!$L$5:$L$204,0)),""))</f>
        <v/>
      </c>
      <c r="E393" s="27">
        <f>IF($F383="","",IFERROR(INDEX(원장입력!$H$5:$H$204,MATCH($F383&amp;"#9",원장입력!$L$5:$L$204,0)),""))</f>
        <v/>
      </c>
    </row>
    <row r="394">
      <c r="A394" s="25">
        <f>IF($F383="","",IFERROR(INDEX(원장입력!$A$5:$A$204,MATCH($F383&amp;"#10",원장입력!$L$5:$L$204,0)),""))</f>
        <v/>
      </c>
      <c r="B394" s="25">
        <f>IF($F383="","",IFERROR(INDEX(원장입력!$K$5:$K$204,MATCH($F383&amp;"#10",원장입력!$L$5:$L$204,0)),""))</f>
        <v/>
      </c>
      <c r="C394" s="25">
        <f>IF($F383="","",IFERROR(INDEX(원장입력!$F$5:$F$204,MATCH($F383&amp;"#10",원장입력!$L$5:$L$204,0)),""))</f>
        <v/>
      </c>
      <c r="D394" s="27">
        <f>IF($F383="","",IFERROR(INDEX(원장입력!$G$5:$G$204,MATCH($F383&amp;"#10",원장입력!$L$5:$L$204,0)),""))</f>
        <v/>
      </c>
      <c r="E394" s="27">
        <f>IF($F383="","",IFERROR(INDEX(원장입력!$H$5:$H$204,MATCH($F383&amp;"#10",원장입력!$L$5:$L$204,0)),""))</f>
        <v/>
      </c>
    </row>
    <row r="395">
      <c r="A395" s="25">
        <f>IF($F383="","",IFERROR(INDEX(원장입력!$A$5:$A$204,MATCH($F383&amp;"#11",원장입력!$L$5:$L$204,0)),""))</f>
        <v/>
      </c>
      <c r="B395" s="25">
        <f>IF($F383="","",IFERROR(INDEX(원장입력!$K$5:$K$204,MATCH($F383&amp;"#11",원장입력!$L$5:$L$204,0)),""))</f>
        <v/>
      </c>
      <c r="C395" s="25">
        <f>IF($F383="","",IFERROR(INDEX(원장입력!$F$5:$F$204,MATCH($F383&amp;"#11",원장입력!$L$5:$L$204,0)),""))</f>
        <v/>
      </c>
      <c r="D395" s="27">
        <f>IF($F383="","",IFERROR(INDEX(원장입력!$G$5:$G$204,MATCH($F383&amp;"#11",원장입력!$L$5:$L$204,0)),""))</f>
        <v/>
      </c>
      <c r="E395" s="27">
        <f>IF($F383="","",IFERROR(INDEX(원장입력!$H$5:$H$204,MATCH($F383&amp;"#11",원장입력!$L$5:$L$204,0)),""))</f>
        <v/>
      </c>
    </row>
    <row r="396">
      <c r="A396" s="25">
        <f>IF($F383="","",IFERROR(INDEX(원장입력!$A$5:$A$204,MATCH($F383&amp;"#12",원장입력!$L$5:$L$204,0)),""))</f>
        <v/>
      </c>
      <c r="B396" s="25">
        <f>IF($F383="","",IFERROR(INDEX(원장입력!$K$5:$K$204,MATCH($F383&amp;"#12",원장입력!$L$5:$L$204,0)),""))</f>
        <v/>
      </c>
      <c r="C396" s="25">
        <f>IF($F383="","",IFERROR(INDEX(원장입력!$F$5:$F$204,MATCH($F383&amp;"#12",원장입력!$L$5:$L$204,0)),""))</f>
        <v/>
      </c>
      <c r="D396" s="27">
        <f>IF($F383="","",IFERROR(INDEX(원장입력!$G$5:$G$204,MATCH($F383&amp;"#12",원장입력!$L$5:$L$204,0)),""))</f>
        <v/>
      </c>
      <c r="E396" s="27">
        <f>IF($F383="","",IFERROR(INDEX(원장입력!$H$5:$H$204,MATCH($F383&amp;"#12",원장입력!$L$5:$L$204,0)),""))</f>
        <v/>
      </c>
    </row>
    <row r="397">
      <c r="A397" s="25">
        <f>IF($F383="","",IFERROR(INDEX(원장입력!$A$5:$A$204,MATCH($F383&amp;"#13",원장입력!$L$5:$L$204,0)),""))</f>
        <v/>
      </c>
      <c r="B397" s="25">
        <f>IF($F383="","",IFERROR(INDEX(원장입력!$K$5:$K$204,MATCH($F383&amp;"#13",원장입력!$L$5:$L$204,0)),""))</f>
        <v/>
      </c>
      <c r="C397" s="25">
        <f>IF($F383="","",IFERROR(INDEX(원장입력!$F$5:$F$204,MATCH($F383&amp;"#13",원장입력!$L$5:$L$204,0)),""))</f>
        <v/>
      </c>
      <c r="D397" s="27">
        <f>IF($F383="","",IFERROR(INDEX(원장입력!$G$5:$G$204,MATCH($F383&amp;"#13",원장입력!$L$5:$L$204,0)),""))</f>
        <v/>
      </c>
      <c r="E397" s="27">
        <f>IF($F383="","",IFERROR(INDEX(원장입력!$H$5:$H$204,MATCH($F383&amp;"#13",원장입력!$L$5:$L$204,0)),""))</f>
        <v/>
      </c>
    </row>
    <row r="398">
      <c r="A398" s="25">
        <f>IF($F383="","",IFERROR(INDEX(원장입력!$A$5:$A$204,MATCH($F383&amp;"#14",원장입력!$L$5:$L$204,0)),""))</f>
        <v/>
      </c>
      <c r="B398" s="25">
        <f>IF($F383="","",IFERROR(INDEX(원장입력!$K$5:$K$204,MATCH($F383&amp;"#14",원장입력!$L$5:$L$204,0)),""))</f>
        <v/>
      </c>
      <c r="C398" s="25">
        <f>IF($F383="","",IFERROR(INDEX(원장입력!$F$5:$F$204,MATCH($F383&amp;"#14",원장입력!$L$5:$L$204,0)),""))</f>
        <v/>
      </c>
      <c r="D398" s="27">
        <f>IF($F383="","",IFERROR(INDEX(원장입력!$G$5:$G$204,MATCH($F383&amp;"#14",원장입력!$L$5:$L$204,0)),""))</f>
        <v/>
      </c>
      <c r="E398" s="27">
        <f>IF($F383="","",IFERROR(INDEX(원장입력!$H$5:$H$204,MATCH($F383&amp;"#14",원장입력!$L$5:$L$204,0)),""))</f>
        <v/>
      </c>
    </row>
    <row r="399">
      <c r="A399" s="25">
        <f>IF($F383="","",IFERROR(INDEX(원장입력!$A$5:$A$204,MATCH($F383&amp;"#15",원장입력!$L$5:$L$204,0)),""))</f>
        <v/>
      </c>
      <c r="B399" s="25">
        <f>IF($F383="","",IFERROR(INDEX(원장입력!$K$5:$K$204,MATCH($F383&amp;"#15",원장입력!$L$5:$L$204,0)),""))</f>
        <v/>
      </c>
      <c r="C399" s="25">
        <f>IF($F383="","",IFERROR(INDEX(원장입력!$F$5:$F$204,MATCH($F383&amp;"#15",원장입력!$L$5:$L$204,0)),""))</f>
        <v/>
      </c>
      <c r="D399" s="27">
        <f>IF($F383="","",IFERROR(INDEX(원장입력!$G$5:$G$204,MATCH($F383&amp;"#15",원장입력!$L$5:$L$204,0)),""))</f>
        <v/>
      </c>
      <c r="E399" s="27">
        <f>IF($F383="","",IFERROR(INDEX(원장입력!$H$5:$H$204,MATCH($F383&amp;"#15",원장입력!$L$5:$L$204,0)),""))</f>
        <v/>
      </c>
    </row>
    <row r="400">
      <c r="C400" s="30">
        <f>IF($F383="","","원장 합계")</f>
        <v/>
      </c>
      <c r="D400" s="27">
        <f>IF($F383="","",INDEX(결산명세서!$E$5:$E$44,19))</f>
        <v/>
      </c>
      <c r="E400" s="27">
        <f>IF($F383="","",INDEX(결산명세서!$F$5:$F$44,19))</f>
        <v/>
      </c>
    </row>
    <row r="401">
      <c r="C401" s="30">
        <f>IF($F383="","","결산 조정")</f>
        <v/>
      </c>
      <c r="D401" s="27">
        <f>IF($F383="","",INDEX(결산명세서!$G$5:$G$44,19))</f>
        <v/>
      </c>
      <c r="E401" s="27">
        <f>IF($F383="","",INDEX(결산명세서!$H$5:$H$44,19))</f>
        <v/>
      </c>
    </row>
    <row r="402"/>
    <row r="403">
      <c r="A403" s="31">
        <f>IF($F404="","","결산 조정 명세서")</f>
        <v/>
      </c>
      <c r="E403" s="2">
        <f>IF($F404="","","대상 월: 2026-09")</f>
        <v/>
      </c>
    </row>
    <row r="404">
      <c r="A404" s="32">
        <f>IF($F404="","","계정과목:")</f>
        <v/>
      </c>
      <c r="B404" s="32">
        <f>IF($F404="","",INDEX(결산명세서!$D$5:$D$44,20))</f>
        <v/>
      </c>
      <c r="D404" s="32">
        <f>IF($F404="","","당월 잔액:")</f>
        <v/>
      </c>
      <c r="E404" s="33">
        <f>IF($F404="","",INDEX(결산명세서!$I$5:$I$44,20))</f>
        <v/>
      </c>
      <c r="F404" s="34">
        <f>IFERROR(INDEX(결산명세서!$B$5:$B$44,20),"")</f>
        <v/>
      </c>
    </row>
    <row r="405">
      <c r="A405" s="9">
        <f>IF($F404="","","날짜")</f>
        <v/>
      </c>
      <c r="B405" s="9">
        <f>IF($F404="","","거래처")</f>
        <v/>
      </c>
      <c r="C405" s="9">
        <f>IF($F404="","","적요")</f>
        <v/>
      </c>
      <c r="D405" s="9">
        <f>IF($F404="","","차변")</f>
        <v/>
      </c>
      <c r="E405" s="9">
        <f>IF($F404="","","대변")</f>
        <v/>
      </c>
    </row>
    <row r="406">
      <c r="A406" s="25">
        <f>IF($F404="","",IFERROR(INDEX(원장입력!$A$5:$A$204,MATCH($F404&amp;"#1",원장입력!$L$5:$L$204,0)),""))</f>
        <v/>
      </c>
      <c r="B406" s="25">
        <f>IF($F404="","",IFERROR(INDEX(원장입력!$K$5:$K$204,MATCH($F404&amp;"#1",원장입력!$L$5:$L$204,0)),""))</f>
        <v/>
      </c>
      <c r="C406" s="25">
        <f>IF($F404="","",IFERROR(INDEX(원장입력!$F$5:$F$204,MATCH($F404&amp;"#1",원장입력!$L$5:$L$204,0)),""))</f>
        <v/>
      </c>
      <c r="D406" s="27">
        <f>IF($F404="","",IFERROR(INDEX(원장입력!$G$5:$G$204,MATCH($F404&amp;"#1",원장입력!$L$5:$L$204,0)),""))</f>
        <v/>
      </c>
      <c r="E406" s="27">
        <f>IF($F404="","",IFERROR(INDEX(원장입력!$H$5:$H$204,MATCH($F404&amp;"#1",원장입력!$L$5:$L$204,0)),""))</f>
        <v/>
      </c>
    </row>
    <row r="407">
      <c r="A407" s="25">
        <f>IF($F404="","",IFERROR(INDEX(원장입력!$A$5:$A$204,MATCH($F404&amp;"#2",원장입력!$L$5:$L$204,0)),""))</f>
        <v/>
      </c>
      <c r="B407" s="25">
        <f>IF($F404="","",IFERROR(INDEX(원장입력!$K$5:$K$204,MATCH($F404&amp;"#2",원장입력!$L$5:$L$204,0)),""))</f>
        <v/>
      </c>
      <c r="C407" s="25">
        <f>IF($F404="","",IFERROR(INDEX(원장입력!$F$5:$F$204,MATCH($F404&amp;"#2",원장입력!$L$5:$L$204,0)),""))</f>
        <v/>
      </c>
      <c r="D407" s="27">
        <f>IF($F404="","",IFERROR(INDEX(원장입력!$G$5:$G$204,MATCH($F404&amp;"#2",원장입력!$L$5:$L$204,0)),""))</f>
        <v/>
      </c>
      <c r="E407" s="27">
        <f>IF($F404="","",IFERROR(INDEX(원장입력!$H$5:$H$204,MATCH($F404&amp;"#2",원장입력!$L$5:$L$204,0)),""))</f>
        <v/>
      </c>
    </row>
    <row r="408">
      <c r="A408" s="25">
        <f>IF($F404="","",IFERROR(INDEX(원장입력!$A$5:$A$204,MATCH($F404&amp;"#3",원장입력!$L$5:$L$204,0)),""))</f>
        <v/>
      </c>
      <c r="B408" s="25">
        <f>IF($F404="","",IFERROR(INDEX(원장입력!$K$5:$K$204,MATCH($F404&amp;"#3",원장입력!$L$5:$L$204,0)),""))</f>
        <v/>
      </c>
      <c r="C408" s="25">
        <f>IF($F404="","",IFERROR(INDEX(원장입력!$F$5:$F$204,MATCH($F404&amp;"#3",원장입력!$L$5:$L$204,0)),""))</f>
        <v/>
      </c>
      <c r="D408" s="27">
        <f>IF($F404="","",IFERROR(INDEX(원장입력!$G$5:$G$204,MATCH($F404&amp;"#3",원장입력!$L$5:$L$204,0)),""))</f>
        <v/>
      </c>
      <c r="E408" s="27">
        <f>IF($F404="","",IFERROR(INDEX(원장입력!$H$5:$H$204,MATCH($F404&amp;"#3",원장입력!$L$5:$L$204,0)),""))</f>
        <v/>
      </c>
    </row>
    <row r="409">
      <c r="A409" s="25">
        <f>IF($F404="","",IFERROR(INDEX(원장입력!$A$5:$A$204,MATCH($F404&amp;"#4",원장입력!$L$5:$L$204,0)),""))</f>
        <v/>
      </c>
      <c r="B409" s="25">
        <f>IF($F404="","",IFERROR(INDEX(원장입력!$K$5:$K$204,MATCH($F404&amp;"#4",원장입력!$L$5:$L$204,0)),""))</f>
        <v/>
      </c>
      <c r="C409" s="25">
        <f>IF($F404="","",IFERROR(INDEX(원장입력!$F$5:$F$204,MATCH($F404&amp;"#4",원장입력!$L$5:$L$204,0)),""))</f>
        <v/>
      </c>
      <c r="D409" s="27">
        <f>IF($F404="","",IFERROR(INDEX(원장입력!$G$5:$G$204,MATCH($F404&amp;"#4",원장입력!$L$5:$L$204,0)),""))</f>
        <v/>
      </c>
      <c r="E409" s="27">
        <f>IF($F404="","",IFERROR(INDEX(원장입력!$H$5:$H$204,MATCH($F404&amp;"#4",원장입력!$L$5:$L$204,0)),""))</f>
        <v/>
      </c>
    </row>
    <row r="410">
      <c r="A410" s="25">
        <f>IF($F404="","",IFERROR(INDEX(원장입력!$A$5:$A$204,MATCH($F404&amp;"#5",원장입력!$L$5:$L$204,0)),""))</f>
        <v/>
      </c>
      <c r="B410" s="25">
        <f>IF($F404="","",IFERROR(INDEX(원장입력!$K$5:$K$204,MATCH($F404&amp;"#5",원장입력!$L$5:$L$204,0)),""))</f>
        <v/>
      </c>
      <c r="C410" s="25">
        <f>IF($F404="","",IFERROR(INDEX(원장입력!$F$5:$F$204,MATCH($F404&amp;"#5",원장입력!$L$5:$L$204,0)),""))</f>
        <v/>
      </c>
      <c r="D410" s="27">
        <f>IF($F404="","",IFERROR(INDEX(원장입력!$G$5:$G$204,MATCH($F404&amp;"#5",원장입력!$L$5:$L$204,0)),""))</f>
        <v/>
      </c>
      <c r="E410" s="27">
        <f>IF($F404="","",IFERROR(INDEX(원장입력!$H$5:$H$204,MATCH($F404&amp;"#5",원장입력!$L$5:$L$204,0)),""))</f>
        <v/>
      </c>
    </row>
    <row r="411">
      <c r="A411" s="25">
        <f>IF($F404="","",IFERROR(INDEX(원장입력!$A$5:$A$204,MATCH($F404&amp;"#6",원장입력!$L$5:$L$204,0)),""))</f>
        <v/>
      </c>
      <c r="B411" s="25">
        <f>IF($F404="","",IFERROR(INDEX(원장입력!$K$5:$K$204,MATCH($F404&amp;"#6",원장입력!$L$5:$L$204,0)),""))</f>
        <v/>
      </c>
      <c r="C411" s="25">
        <f>IF($F404="","",IFERROR(INDEX(원장입력!$F$5:$F$204,MATCH($F404&amp;"#6",원장입력!$L$5:$L$204,0)),""))</f>
        <v/>
      </c>
      <c r="D411" s="27">
        <f>IF($F404="","",IFERROR(INDEX(원장입력!$G$5:$G$204,MATCH($F404&amp;"#6",원장입력!$L$5:$L$204,0)),""))</f>
        <v/>
      </c>
      <c r="E411" s="27">
        <f>IF($F404="","",IFERROR(INDEX(원장입력!$H$5:$H$204,MATCH($F404&amp;"#6",원장입력!$L$5:$L$204,0)),""))</f>
        <v/>
      </c>
    </row>
    <row r="412">
      <c r="A412" s="25">
        <f>IF($F404="","",IFERROR(INDEX(원장입력!$A$5:$A$204,MATCH($F404&amp;"#7",원장입력!$L$5:$L$204,0)),""))</f>
        <v/>
      </c>
      <c r="B412" s="25">
        <f>IF($F404="","",IFERROR(INDEX(원장입력!$K$5:$K$204,MATCH($F404&amp;"#7",원장입력!$L$5:$L$204,0)),""))</f>
        <v/>
      </c>
      <c r="C412" s="25">
        <f>IF($F404="","",IFERROR(INDEX(원장입력!$F$5:$F$204,MATCH($F404&amp;"#7",원장입력!$L$5:$L$204,0)),""))</f>
        <v/>
      </c>
      <c r="D412" s="27">
        <f>IF($F404="","",IFERROR(INDEX(원장입력!$G$5:$G$204,MATCH($F404&amp;"#7",원장입력!$L$5:$L$204,0)),""))</f>
        <v/>
      </c>
      <c r="E412" s="27">
        <f>IF($F404="","",IFERROR(INDEX(원장입력!$H$5:$H$204,MATCH($F404&amp;"#7",원장입력!$L$5:$L$204,0)),""))</f>
        <v/>
      </c>
    </row>
    <row r="413">
      <c r="A413" s="25">
        <f>IF($F404="","",IFERROR(INDEX(원장입력!$A$5:$A$204,MATCH($F404&amp;"#8",원장입력!$L$5:$L$204,0)),""))</f>
        <v/>
      </c>
      <c r="B413" s="25">
        <f>IF($F404="","",IFERROR(INDEX(원장입력!$K$5:$K$204,MATCH($F404&amp;"#8",원장입력!$L$5:$L$204,0)),""))</f>
        <v/>
      </c>
      <c r="C413" s="25">
        <f>IF($F404="","",IFERROR(INDEX(원장입력!$F$5:$F$204,MATCH($F404&amp;"#8",원장입력!$L$5:$L$204,0)),""))</f>
        <v/>
      </c>
      <c r="D413" s="27">
        <f>IF($F404="","",IFERROR(INDEX(원장입력!$G$5:$G$204,MATCH($F404&amp;"#8",원장입력!$L$5:$L$204,0)),""))</f>
        <v/>
      </c>
      <c r="E413" s="27">
        <f>IF($F404="","",IFERROR(INDEX(원장입력!$H$5:$H$204,MATCH($F404&amp;"#8",원장입력!$L$5:$L$204,0)),""))</f>
        <v/>
      </c>
    </row>
    <row r="414">
      <c r="A414" s="25">
        <f>IF($F404="","",IFERROR(INDEX(원장입력!$A$5:$A$204,MATCH($F404&amp;"#9",원장입력!$L$5:$L$204,0)),""))</f>
        <v/>
      </c>
      <c r="B414" s="25">
        <f>IF($F404="","",IFERROR(INDEX(원장입력!$K$5:$K$204,MATCH($F404&amp;"#9",원장입력!$L$5:$L$204,0)),""))</f>
        <v/>
      </c>
      <c r="C414" s="25">
        <f>IF($F404="","",IFERROR(INDEX(원장입력!$F$5:$F$204,MATCH($F404&amp;"#9",원장입력!$L$5:$L$204,0)),""))</f>
        <v/>
      </c>
      <c r="D414" s="27">
        <f>IF($F404="","",IFERROR(INDEX(원장입력!$G$5:$G$204,MATCH($F404&amp;"#9",원장입력!$L$5:$L$204,0)),""))</f>
        <v/>
      </c>
      <c r="E414" s="27">
        <f>IF($F404="","",IFERROR(INDEX(원장입력!$H$5:$H$204,MATCH($F404&amp;"#9",원장입력!$L$5:$L$204,0)),""))</f>
        <v/>
      </c>
    </row>
    <row r="415">
      <c r="A415" s="25">
        <f>IF($F404="","",IFERROR(INDEX(원장입력!$A$5:$A$204,MATCH($F404&amp;"#10",원장입력!$L$5:$L$204,0)),""))</f>
        <v/>
      </c>
      <c r="B415" s="25">
        <f>IF($F404="","",IFERROR(INDEX(원장입력!$K$5:$K$204,MATCH($F404&amp;"#10",원장입력!$L$5:$L$204,0)),""))</f>
        <v/>
      </c>
      <c r="C415" s="25">
        <f>IF($F404="","",IFERROR(INDEX(원장입력!$F$5:$F$204,MATCH($F404&amp;"#10",원장입력!$L$5:$L$204,0)),""))</f>
        <v/>
      </c>
      <c r="D415" s="27">
        <f>IF($F404="","",IFERROR(INDEX(원장입력!$G$5:$G$204,MATCH($F404&amp;"#10",원장입력!$L$5:$L$204,0)),""))</f>
        <v/>
      </c>
      <c r="E415" s="27">
        <f>IF($F404="","",IFERROR(INDEX(원장입력!$H$5:$H$204,MATCH($F404&amp;"#10",원장입력!$L$5:$L$204,0)),""))</f>
        <v/>
      </c>
    </row>
    <row r="416">
      <c r="A416" s="25">
        <f>IF($F404="","",IFERROR(INDEX(원장입력!$A$5:$A$204,MATCH($F404&amp;"#11",원장입력!$L$5:$L$204,0)),""))</f>
        <v/>
      </c>
      <c r="B416" s="25">
        <f>IF($F404="","",IFERROR(INDEX(원장입력!$K$5:$K$204,MATCH($F404&amp;"#11",원장입력!$L$5:$L$204,0)),""))</f>
        <v/>
      </c>
      <c r="C416" s="25">
        <f>IF($F404="","",IFERROR(INDEX(원장입력!$F$5:$F$204,MATCH($F404&amp;"#11",원장입력!$L$5:$L$204,0)),""))</f>
        <v/>
      </c>
      <c r="D416" s="27">
        <f>IF($F404="","",IFERROR(INDEX(원장입력!$G$5:$G$204,MATCH($F404&amp;"#11",원장입력!$L$5:$L$204,0)),""))</f>
        <v/>
      </c>
      <c r="E416" s="27">
        <f>IF($F404="","",IFERROR(INDEX(원장입력!$H$5:$H$204,MATCH($F404&amp;"#11",원장입력!$L$5:$L$204,0)),""))</f>
        <v/>
      </c>
    </row>
    <row r="417">
      <c r="A417" s="25">
        <f>IF($F404="","",IFERROR(INDEX(원장입력!$A$5:$A$204,MATCH($F404&amp;"#12",원장입력!$L$5:$L$204,0)),""))</f>
        <v/>
      </c>
      <c r="B417" s="25">
        <f>IF($F404="","",IFERROR(INDEX(원장입력!$K$5:$K$204,MATCH($F404&amp;"#12",원장입력!$L$5:$L$204,0)),""))</f>
        <v/>
      </c>
      <c r="C417" s="25">
        <f>IF($F404="","",IFERROR(INDEX(원장입력!$F$5:$F$204,MATCH($F404&amp;"#12",원장입력!$L$5:$L$204,0)),""))</f>
        <v/>
      </c>
      <c r="D417" s="27">
        <f>IF($F404="","",IFERROR(INDEX(원장입력!$G$5:$G$204,MATCH($F404&amp;"#12",원장입력!$L$5:$L$204,0)),""))</f>
        <v/>
      </c>
      <c r="E417" s="27">
        <f>IF($F404="","",IFERROR(INDEX(원장입력!$H$5:$H$204,MATCH($F404&amp;"#12",원장입력!$L$5:$L$204,0)),""))</f>
        <v/>
      </c>
    </row>
    <row r="418">
      <c r="A418" s="25">
        <f>IF($F404="","",IFERROR(INDEX(원장입력!$A$5:$A$204,MATCH($F404&amp;"#13",원장입력!$L$5:$L$204,0)),""))</f>
        <v/>
      </c>
      <c r="B418" s="25">
        <f>IF($F404="","",IFERROR(INDEX(원장입력!$K$5:$K$204,MATCH($F404&amp;"#13",원장입력!$L$5:$L$204,0)),""))</f>
        <v/>
      </c>
      <c r="C418" s="25">
        <f>IF($F404="","",IFERROR(INDEX(원장입력!$F$5:$F$204,MATCH($F404&amp;"#13",원장입력!$L$5:$L$204,0)),""))</f>
        <v/>
      </c>
      <c r="D418" s="27">
        <f>IF($F404="","",IFERROR(INDEX(원장입력!$G$5:$G$204,MATCH($F404&amp;"#13",원장입력!$L$5:$L$204,0)),""))</f>
        <v/>
      </c>
      <c r="E418" s="27">
        <f>IF($F404="","",IFERROR(INDEX(원장입력!$H$5:$H$204,MATCH($F404&amp;"#13",원장입력!$L$5:$L$204,0)),""))</f>
        <v/>
      </c>
    </row>
    <row r="419">
      <c r="A419" s="25">
        <f>IF($F404="","",IFERROR(INDEX(원장입력!$A$5:$A$204,MATCH($F404&amp;"#14",원장입력!$L$5:$L$204,0)),""))</f>
        <v/>
      </c>
      <c r="B419" s="25">
        <f>IF($F404="","",IFERROR(INDEX(원장입력!$K$5:$K$204,MATCH($F404&amp;"#14",원장입력!$L$5:$L$204,0)),""))</f>
        <v/>
      </c>
      <c r="C419" s="25">
        <f>IF($F404="","",IFERROR(INDEX(원장입력!$F$5:$F$204,MATCH($F404&amp;"#14",원장입력!$L$5:$L$204,0)),""))</f>
        <v/>
      </c>
      <c r="D419" s="27">
        <f>IF($F404="","",IFERROR(INDEX(원장입력!$G$5:$G$204,MATCH($F404&amp;"#14",원장입력!$L$5:$L$204,0)),""))</f>
        <v/>
      </c>
      <c r="E419" s="27">
        <f>IF($F404="","",IFERROR(INDEX(원장입력!$H$5:$H$204,MATCH($F404&amp;"#14",원장입력!$L$5:$L$204,0)),""))</f>
        <v/>
      </c>
    </row>
    <row r="420">
      <c r="A420" s="25">
        <f>IF($F404="","",IFERROR(INDEX(원장입력!$A$5:$A$204,MATCH($F404&amp;"#15",원장입력!$L$5:$L$204,0)),""))</f>
        <v/>
      </c>
      <c r="B420" s="25">
        <f>IF($F404="","",IFERROR(INDEX(원장입력!$K$5:$K$204,MATCH($F404&amp;"#15",원장입력!$L$5:$L$204,0)),""))</f>
        <v/>
      </c>
      <c r="C420" s="25">
        <f>IF($F404="","",IFERROR(INDEX(원장입력!$F$5:$F$204,MATCH($F404&amp;"#15",원장입력!$L$5:$L$204,0)),""))</f>
        <v/>
      </c>
      <c r="D420" s="27">
        <f>IF($F404="","",IFERROR(INDEX(원장입력!$G$5:$G$204,MATCH($F404&amp;"#15",원장입력!$L$5:$L$204,0)),""))</f>
        <v/>
      </c>
      <c r="E420" s="27">
        <f>IF($F404="","",IFERROR(INDEX(원장입력!$H$5:$H$204,MATCH($F404&amp;"#15",원장입력!$L$5:$L$204,0)),""))</f>
        <v/>
      </c>
    </row>
    <row r="421">
      <c r="C421" s="30">
        <f>IF($F404="","","원장 합계")</f>
        <v/>
      </c>
      <c r="D421" s="27">
        <f>IF($F404="","",INDEX(결산명세서!$E$5:$E$44,20))</f>
        <v/>
      </c>
      <c r="E421" s="27">
        <f>IF($F404="","",INDEX(결산명세서!$F$5:$F$44,20))</f>
        <v/>
      </c>
    </row>
    <row r="422">
      <c r="C422" s="30">
        <f>IF($F404="","","결산 조정")</f>
        <v/>
      </c>
      <c r="D422" s="27">
        <f>IF($F404="","",INDEX(결산명세서!$G$5:$G$44,20))</f>
        <v/>
      </c>
      <c r="E422" s="27">
        <f>IF($F404="","",INDEX(결산명세서!$H$5:$H$44,20))</f>
        <v/>
      </c>
    </row>
  </sheetData>
  <pageMargins left="0.75" right="0.75" top="1" bottom="1" header="0.5" footer="0.5"/>
  <pageSetup fitToHeight="0" fitToWidth="1"/>
  <rowBreaks count="20" manualBreakCount="20">
    <brk id="24" min="0" max="16383" man="1"/>
    <brk id="45" min="0" max="16383" man="1"/>
    <brk id="66" min="0" max="16383" man="1"/>
    <brk id="87" min="0" max="16383" man="1"/>
    <brk id="108" min="0" max="16383" man="1"/>
    <brk id="129" min="0" max="16383" man="1"/>
    <brk id="150" min="0" max="16383" man="1"/>
    <brk id="171" min="0" max="16383" man="1"/>
    <brk id="192" min="0" max="16383" man="1"/>
    <brk id="213" min="0" max="16383" man="1"/>
    <brk id="234" min="0" max="16383" man="1"/>
    <brk id="255" min="0" max="16383" man="1"/>
    <brk id="276" min="0" max="16383" man="1"/>
    <brk id="297" min="0" max="16383" man="1"/>
    <brk id="318" min="0" max="16383" man="1"/>
    <brk id="339" min="0" max="16383" man="1"/>
    <brk id="360" min="0" max="16383" man="1"/>
    <brk id="381" min="0" max="16383" man="1"/>
    <brk id="402" min="0" max="16383" man="1"/>
    <brk id="42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2026-09-16T06:45:42Z</dcterms:created>
  <dcterms:modified xsi:type="dcterms:W3CDTF">2026-09-16T06:45:42Z</dcterms:modified>
</cp:coreProperties>
</file>